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Adriana\Downloads\"/>
    </mc:Choice>
  </mc:AlternateContent>
  <xr:revisionPtr revIDLastSave="0" documentId="13_ncr:1_{13D5D72C-ECFF-4B44-B711-6E6D74C18312}" xr6:coauthVersionLast="36" xr6:coauthVersionMax="36" xr10:uidLastSave="{00000000-0000-0000-0000-000000000000}"/>
  <bookViews>
    <workbookView xWindow="0" yWindow="0" windowWidth="19200" windowHeight="6930" xr2:uid="{00000000-000D-0000-FFFF-FFFF00000000}"/>
  </bookViews>
  <sheets>
    <sheet name="Gastos Jojutla Infonavit" sheetId="2" r:id="rId1"/>
    <sheet name="Donativos Recibidos" sheetId="6" r:id="rId2"/>
    <sheet name="Resumen Agregado de Gastos" sheetId="7" r:id="rId3"/>
  </sheets>
  <definedNames>
    <definedName name="_xlnm._FilterDatabase" localSheetId="1" hidden="1">'Donativos Recibidos'!$B$8:$I$35</definedName>
    <definedName name="_xlnm._FilterDatabase" localSheetId="0" hidden="1">'Gastos Jojutla Infonavit'!$B$5:$P$763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9" i="7" l="1"/>
  <c r="AE23" i="7"/>
  <c r="AE12" i="7"/>
  <c r="L763" i="2" l="1"/>
  <c r="L761" i="2"/>
  <c r="L759" i="2"/>
  <c r="L757" i="2"/>
  <c r="AE20" i="7" s="1"/>
  <c r="L755" i="2"/>
  <c r="L753" i="2"/>
  <c r="AE18" i="7" s="1"/>
  <c r="L751" i="2"/>
  <c r="L749" i="2"/>
  <c r="L747" i="2"/>
  <c r="L745" i="2"/>
  <c r="AE17" i="7" s="1"/>
  <c r="AE16" i="7" s="1"/>
  <c r="AC23" i="7" l="1"/>
  <c r="AA23" i="7"/>
  <c r="Y23" i="7"/>
  <c r="W23" i="7"/>
  <c r="U23" i="7"/>
  <c r="M23" i="7"/>
  <c r="K23" i="7"/>
  <c r="I23" i="7"/>
  <c r="G23" i="7"/>
  <c r="E23" i="7"/>
  <c r="Q20" i="7"/>
  <c r="O20" i="7"/>
  <c r="M20" i="7"/>
  <c r="K20" i="7"/>
  <c r="AC19" i="7"/>
  <c r="W19" i="7"/>
  <c r="U19" i="7"/>
  <c r="S19" i="7"/>
  <c r="Q19" i="7"/>
  <c r="O19" i="7"/>
  <c r="M19" i="7"/>
  <c r="K19" i="7"/>
  <c r="AA16" i="7"/>
  <c r="E16" i="7"/>
  <c r="O14" i="7"/>
  <c r="AI14" i="7" s="1"/>
  <c r="S13" i="7"/>
  <c r="S23" i="7" s="1"/>
  <c r="Q13" i="7"/>
  <c r="Q23" i="7" s="1"/>
  <c r="AC12" i="7"/>
  <c r="AA12" i="7"/>
  <c r="Y12" i="7"/>
  <c r="W12" i="7"/>
  <c r="U12" i="7"/>
  <c r="O12" i="7"/>
  <c r="M12" i="7"/>
  <c r="K12" i="7"/>
  <c r="I12" i="7"/>
  <c r="G12" i="7"/>
  <c r="E12" i="7"/>
  <c r="S12" i="7" l="1"/>
  <c r="AI19" i="7"/>
  <c r="O23" i="7"/>
  <c r="AI23" i="7" s="1"/>
  <c r="E25" i="7"/>
  <c r="G10" i="7" s="1"/>
  <c r="Q12" i="7"/>
  <c r="AI12" i="7" s="1"/>
  <c r="AI13" i="7"/>
  <c r="L630" i="2" l="1"/>
  <c r="L628" i="2"/>
  <c r="L626" i="2"/>
  <c r="L624" i="2"/>
  <c r="AC20" i="7" s="1"/>
  <c r="L622" i="2"/>
  <c r="L620" i="2"/>
  <c r="AC18" i="7" s="1"/>
  <c r="L618" i="2"/>
  <c r="L616" i="2"/>
  <c r="L614" i="2"/>
  <c r="L612" i="2"/>
  <c r="AC17" i="7" l="1"/>
  <c r="AC16" i="7" s="1"/>
  <c r="L557" i="2"/>
  <c r="L555" i="2"/>
  <c r="L551" i="2"/>
  <c r="L553" i="2"/>
  <c r="L549" i="2"/>
  <c r="L547" i="2"/>
  <c r="L545" i="2"/>
  <c r="L543" i="2"/>
  <c r="L541" i="2"/>
  <c r="L539" i="2"/>
  <c r="L483" i="2" l="1"/>
  <c r="L489" i="2" l="1"/>
  <c r="L487" i="2"/>
  <c r="L485" i="2"/>
  <c r="L481" i="2"/>
  <c r="L479" i="2"/>
  <c r="Y18" i="7" s="1"/>
  <c r="L477" i="2"/>
  <c r="L475" i="2"/>
  <c r="L473" i="2"/>
  <c r="L471" i="2"/>
  <c r="Y17" i="7" s="1"/>
  <c r="Y16" i="7" l="1"/>
  <c r="L416" i="2"/>
  <c r="L414" i="2"/>
  <c r="L412" i="2"/>
  <c r="L410" i="2"/>
  <c r="W20" i="7" s="1"/>
  <c r="L408" i="2"/>
  <c r="L406" i="2"/>
  <c r="W18" i="7" s="1"/>
  <c r="L404" i="2"/>
  <c r="L402" i="2"/>
  <c r="L400" i="2"/>
  <c r="L398" i="2"/>
  <c r="W17" i="7" l="1"/>
  <c r="W16" i="7" s="1"/>
  <c r="L335" i="2"/>
  <c r="L333" i="2"/>
  <c r="L331" i="2"/>
  <c r="L329" i="2"/>
  <c r="L327" i="2"/>
  <c r="L325" i="2"/>
  <c r="U18" i="7" s="1"/>
  <c r="L323" i="2"/>
  <c r="L321" i="2"/>
  <c r="L319" i="2"/>
  <c r="L317" i="2"/>
  <c r="U20" i="7" l="1"/>
  <c r="L315" i="2"/>
  <c r="U17" i="7" s="1"/>
  <c r="U16" i="7" l="1"/>
  <c r="L278" i="2"/>
  <c r="G37" i="6" l="1"/>
  <c r="L276" i="2" l="1"/>
  <c r="L274" i="2"/>
  <c r="L272" i="2"/>
  <c r="S20" i="7" s="1"/>
  <c r="AI20" i="7" s="1"/>
  <c r="L270" i="2"/>
  <c r="L268" i="2"/>
  <c r="L266" i="2"/>
  <c r="L264" i="2"/>
  <c r="L262" i="2"/>
  <c r="L260" i="2"/>
  <c r="S17" i="7" l="1"/>
  <c r="S18" i="7"/>
  <c r="L23" i="2"/>
  <c r="S16" i="7" l="1"/>
  <c r="Z23" i="2"/>
  <c r="L235" i="2" l="1"/>
  <c r="L231" i="2"/>
  <c r="L242" i="2" l="1"/>
  <c r="L240" i="2"/>
  <c r="L238" i="2"/>
  <c r="L233" i="2"/>
  <c r="L229" i="2"/>
  <c r="L227" i="2"/>
  <c r="Q17" i="7" l="1"/>
  <c r="Q18" i="7"/>
  <c r="L191" i="2"/>
  <c r="Q16" i="7" l="1"/>
  <c r="L187" i="2"/>
  <c r="L185" i="2"/>
  <c r="L183" i="2"/>
  <c r="L181" i="2"/>
  <c r="O18" i="7" s="1"/>
  <c r="L178" i="2"/>
  <c r="O17" i="7" s="1"/>
  <c r="O16" i="7" s="1"/>
  <c r="L10" i="2" l="1"/>
  <c r="G17" i="7" s="1"/>
  <c r="G16" i="7" l="1"/>
  <c r="L125" i="2"/>
  <c r="L123" i="2"/>
  <c r="L61" i="2"/>
  <c r="L60" i="2"/>
  <c r="L59" i="2"/>
  <c r="L58" i="2"/>
  <c r="K18" i="7" s="1"/>
  <c r="L57" i="2"/>
  <c r="K17" i="7" s="1"/>
  <c r="L24" i="2"/>
  <c r="L22" i="2"/>
  <c r="L21" i="2"/>
  <c r="I17" i="7" s="1"/>
  <c r="I18" i="7" l="1"/>
  <c r="I16" i="7" s="1"/>
  <c r="G25" i="7"/>
  <c r="I10" i="7" s="1"/>
  <c r="K16" i="7"/>
  <c r="L126" i="2"/>
  <c r="L124" i="2"/>
  <c r="L122" i="2"/>
  <c r="M18" i="7" s="1"/>
  <c r="AI18" i="7" s="1"/>
  <c r="L121" i="2"/>
  <c r="L120" i="2"/>
  <c r="M17" i="7" s="1"/>
  <c r="I25" i="7" l="1"/>
  <c r="K10" i="7" s="1"/>
  <c r="K25" i="7" s="1"/>
  <c r="M10" i="7" s="1"/>
  <c r="M16" i="7"/>
  <c r="AI16" i="7" s="1"/>
  <c r="AI25" i="7" s="1"/>
  <c r="AI17" i="7"/>
  <c r="G27" i="2"/>
  <c r="M25" i="7" l="1"/>
  <c r="O10" i="7" s="1"/>
  <c r="O25" i="7" s="1"/>
  <c r="Q10" i="7" s="1"/>
  <c r="Q25" i="7" s="1"/>
  <c r="S10" i="7" s="1"/>
  <c r="S25" i="7" s="1"/>
  <c r="U10" i="7" s="1"/>
  <c r="U25" i="7" s="1"/>
  <c r="W10" i="7" s="1"/>
  <c r="W25" i="7" s="1"/>
  <c r="Y10" i="7" s="1"/>
  <c r="Y25" i="7" s="1"/>
  <c r="AA10" i="7" s="1"/>
  <c r="AA25" i="7" s="1"/>
  <c r="AC10" i="7" s="1"/>
  <c r="AC25" i="7" s="1"/>
  <c r="AE10" i="7" s="1"/>
  <c r="AE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 HP</author>
    <author>Mariana</author>
    <author>Alberto-PC</author>
    <author>HP</author>
  </authors>
  <commentList>
    <comment ref="L95" authorId="0" shapeId="0" xr:uid="{00000000-0006-0000-0000-000001000000}">
      <text>
        <r>
          <rPr>
            <sz val="9"/>
            <color indexed="81"/>
            <rFont val="Tahoma"/>
            <family val="2"/>
          </rPr>
          <t xml:space="preserve">Se realizaron dos pago:
1) $3,500,000.00
2) $3,327,150.59
</t>
        </r>
      </text>
    </comment>
    <comment ref="L236" authorId="1" shapeId="0" xr:uid="{00000000-0006-0000-0000-000002000000}">
      <text>
        <r>
          <rPr>
            <sz val="9"/>
            <color indexed="81"/>
            <rFont val="Tahoma"/>
            <family val="2"/>
          </rPr>
          <t>Pago de finiquito entregado en efectivo por nuestra representante legal</t>
        </r>
      </text>
    </comment>
    <comment ref="L243" authorId="2" shapeId="0" xr:uid="{00000000-0006-0000-0000-000003000000}">
      <text>
        <r>
          <rPr>
            <sz val="9"/>
            <color indexed="81"/>
            <rFont val="Tahoma"/>
            <family val="2"/>
          </rPr>
          <t>El complemento de pago se realizó el 17/09/2018</t>
        </r>
      </text>
    </comment>
    <comment ref="L298" authorId="2" shapeId="0" xr:uid="{00000000-0006-0000-0000-000004000000}">
      <text>
        <r>
          <rPr>
            <sz val="9"/>
            <color indexed="81"/>
            <rFont val="Tahoma"/>
            <family val="2"/>
          </rPr>
          <t>El pago se realizó en dos partes</t>
        </r>
      </text>
    </comment>
    <comment ref="L665" authorId="3" shapeId="0" xr:uid="{00000000-0006-0000-0000-000005000000}">
      <text>
        <r>
          <rPr>
            <b/>
            <sz val="9"/>
            <color indexed="81"/>
            <rFont val="Tahoma"/>
            <family val="2"/>
          </rPr>
          <t>CMD: LA FACTURA CON EL FOLIO B 577 COMPRUEBA EL FOLIO 8170 Y 8171 POR UN MONTO TOTAL DE $145,700.64</t>
        </r>
      </text>
    </comment>
    <comment ref="L666" authorId="3" shapeId="0" xr:uid="{00000000-0006-0000-0000-000006000000}">
      <text>
        <r>
          <rPr>
            <b/>
            <sz val="9"/>
            <color indexed="81"/>
            <rFont val="Tahoma"/>
            <family val="2"/>
          </rPr>
          <t>CMD: LA FACTURA CON EL FOLIO B 577 COMPRUEBA EL FOLIO 8170 Y 8171 POR UN MONTO TOTAL DE $145,700.64</t>
        </r>
      </text>
    </comment>
    <comment ref="L725" authorId="3" shapeId="0" xr:uid="{00000000-0006-0000-0000-000007000000}">
      <text>
        <r>
          <rPr>
            <b/>
            <sz val="9"/>
            <color indexed="81"/>
            <rFont val="Tahoma"/>
            <family val="2"/>
          </rPr>
          <t>CMD: EL monto de la factura es por un total de 85.20 pesos, solo se considero el monto descrito que corresponde a esta comprobación</t>
        </r>
      </text>
    </comment>
  </commentList>
</comments>
</file>

<file path=xl/sharedStrings.xml><?xml version="1.0" encoding="utf-8"?>
<sst xmlns="http://schemas.openxmlformats.org/spreadsheetml/2006/main" count="8114" uniqueCount="2207">
  <si>
    <t>Folio</t>
  </si>
  <si>
    <t>Beneficiario</t>
  </si>
  <si>
    <t>Descripción</t>
  </si>
  <si>
    <t>Tipo de Gasto</t>
  </si>
  <si>
    <t>Juan Paratore García</t>
  </si>
  <si>
    <t>Viáticos (Gasolina)</t>
  </si>
  <si>
    <t>Ruth Cantera Quintero</t>
  </si>
  <si>
    <t>Folio 6256</t>
  </si>
  <si>
    <t xml:space="preserve">Impresión de planos </t>
  </si>
  <si>
    <t>Folio 6336</t>
  </si>
  <si>
    <t>Folio 6338</t>
  </si>
  <si>
    <t>Viáticos (Comida)</t>
  </si>
  <si>
    <t>Folio 6360</t>
  </si>
  <si>
    <t>6AA17F42</t>
  </si>
  <si>
    <t>Folio 6373</t>
  </si>
  <si>
    <t>Folio 6376</t>
  </si>
  <si>
    <t>6AEB8095</t>
  </si>
  <si>
    <t>Folio 6380</t>
  </si>
  <si>
    <t>Viáticos (Hospedaje)</t>
  </si>
  <si>
    <t>Gustavo López Rosas</t>
  </si>
  <si>
    <t>Publicidad</t>
  </si>
  <si>
    <t>Fondo Nacional de Infraestructura</t>
  </si>
  <si>
    <t>Viáticos (Casetas)</t>
  </si>
  <si>
    <t>Martina Delia Zavaleta Garduño</t>
  </si>
  <si>
    <t>Vale Azul</t>
  </si>
  <si>
    <t>Hidratantes</t>
  </si>
  <si>
    <t>Naumex Cuernavaca</t>
  </si>
  <si>
    <t>Folio 6396</t>
  </si>
  <si>
    <t>Pago de anticipo relativo a la construcción de la Capilla Santa Cruz</t>
  </si>
  <si>
    <t>Folio 6419</t>
  </si>
  <si>
    <t>Amanda Beatriz Aranda Alvarado</t>
  </si>
  <si>
    <t>Concepto</t>
  </si>
  <si>
    <t>Viáticos</t>
  </si>
  <si>
    <t>Abril</t>
  </si>
  <si>
    <t>Mayo</t>
  </si>
  <si>
    <t>Nómina</t>
  </si>
  <si>
    <t>Operación y supervisión</t>
  </si>
  <si>
    <t>Papelería</t>
  </si>
  <si>
    <t>Intervención Social</t>
  </si>
  <si>
    <t>Informática</t>
  </si>
  <si>
    <t>Difusión</t>
  </si>
  <si>
    <t>Distribuidora Liverpool S.A. de C.V.</t>
  </si>
  <si>
    <t>AMEX</t>
  </si>
  <si>
    <t>Egresos</t>
  </si>
  <si>
    <t>Saldo inicial (abril 2018)</t>
  </si>
  <si>
    <t>Gastos Relacionados con la obra</t>
  </si>
  <si>
    <t>Rendimientos</t>
  </si>
  <si>
    <t xml:space="preserve">Saldo final </t>
  </si>
  <si>
    <t>Acumulado</t>
  </si>
  <si>
    <t>Junio</t>
  </si>
  <si>
    <t>Julio</t>
  </si>
  <si>
    <t>Agosto</t>
  </si>
  <si>
    <t>Septiembre</t>
  </si>
  <si>
    <t>Octubre</t>
  </si>
  <si>
    <t>Noviembre</t>
  </si>
  <si>
    <t>Diciembre</t>
  </si>
  <si>
    <t>Ingresos</t>
  </si>
  <si>
    <t>Donativos recibidos</t>
  </si>
  <si>
    <t xml:space="preserve">Mauricio Hidalgo Colín </t>
  </si>
  <si>
    <t xml:space="preserve">Estación de Servicio Teramo S.A. de C.V. </t>
  </si>
  <si>
    <t>Miriam Yazmín Flores Jiménez</t>
  </si>
  <si>
    <t xml:space="preserve">Valores Energéticos S.A. de C.V. </t>
  </si>
  <si>
    <t>I+D México S.A. de C.V.</t>
  </si>
  <si>
    <t>Roberta Aguilar Núñez</t>
  </si>
  <si>
    <t xml:space="preserve">Jace Internacional S.A. de C.V. </t>
  </si>
  <si>
    <t>Enrique Vega Martínez</t>
  </si>
  <si>
    <t xml:space="preserve">Dicontech S.A. de C.V. </t>
  </si>
  <si>
    <t>Mes de Comprobación</t>
  </si>
  <si>
    <t>Folio 6391</t>
  </si>
  <si>
    <t>Folio 6427</t>
  </si>
  <si>
    <t>Folio 6442</t>
  </si>
  <si>
    <t>Folio 6443</t>
  </si>
  <si>
    <t>Folio 6444</t>
  </si>
  <si>
    <t>Folio 6445</t>
  </si>
  <si>
    <t>Folio 6461</t>
  </si>
  <si>
    <t>Folio 6473</t>
  </si>
  <si>
    <t>Folio 6496</t>
  </si>
  <si>
    <t>Folio 6511</t>
  </si>
  <si>
    <t>Folio 6515</t>
  </si>
  <si>
    <t>Folio 6516</t>
  </si>
  <si>
    <t>Folio 6531</t>
  </si>
  <si>
    <t>Folio 6565</t>
  </si>
  <si>
    <t>Folio 6568</t>
  </si>
  <si>
    <t xml:space="preserve">AMEX </t>
  </si>
  <si>
    <t>Folio 6431</t>
  </si>
  <si>
    <t>Tiendas Soriana S.A. de C.V.</t>
  </si>
  <si>
    <t>Galmont S.A. de C.V.</t>
  </si>
  <si>
    <t xml:space="preserve">Raquel Jiménez Trujillo </t>
  </si>
  <si>
    <t xml:space="preserve">Manuel Salvador Hernández García </t>
  </si>
  <si>
    <t>Vale azul (Ruth Cantera)</t>
  </si>
  <si>
    <t>Restaurante Tortuga Cucufata</t>
  </si>
  <si>
    <t>Mauricio Stefano Hudorovich Hernández</t>
  </si>
  <si>
    <t xml:space="preserve">Rosa Lorenzo López </t>
  </si>
  <si>
    <t>Mirna Margarita López Pineda</t>
  </si>
  <si>
    <t xml:space="preserve">Aristeo Brito Bustamante </t>
  </si>
  <si>
    <t xml:space="preserve">Zoila Victoria Leyva Pineda </t>
  </si>
  <si>
    <t>Materiales</t>
  </si>
  <si>
    <t>62624FA3</t>
  </si>
  <si>
    <t>76AC17F7</t>
  </si>
  <si>
    <t>E0B52B4E</t>
  </si>
  <si>
    <t>FC03B13A</t>
  </si>
  <si>
    <t>9565D1CB</t>
  </si>
  <si>
    <t>B37B9E96</t>
  </si>
  <si>
    <t>27A4CDA8</t>
  </si>
  <si>
    <t>24E426D4</t>
  </si>
  <si>
    <t>AAA18667</t>
  </si>
  <si>
    <t>1B1053CC</t>
  </si>
  <si>
    <t>7893FCD3</t>
  </si>
  <si>
    <t>85330B69</t>
  </si>
  <si>
    <t>A7FB6AAD</t>
  </si>
  <si>
    <t>FC5476B2</t>
  </si>
  <si>
    <t xml:space="preserve">Mauricio Stefano Hudorovich Hernández </t>
  </si>
  <si>
    <t>Viáticos (Recarga de TAG)</t>
  </si>
  <si>
    <t xml:space="preserve">Miguel Ángel Rojas Esquivel </t>
  </si>
  <si>
    <t xml:space="preserve">Office Depot S.A. de C.V. </t>
  </si>
  <si>
    <t>Supervisión de obra de la Capilla de la Santa Cruz</t>
  </si>
  <si>
    <t>Marcador permanente</t>
  </si>
  <si>
    <t>Listón</t>
  </si>
  <si>
    <t>4A47920F</t>
  </si>
  <si>
    <t>Materiales varios</t>
  </si>
  <si>
    <t>Vale azul</t>
  </si>
  <si>
    <t>Araceli Godínez Vargas</t>
  </si>
  <si>
    <t>Blanca Celia Landa Gutiérrez</t>
  </si>
  <si>
    <t>Gas Bra S.A. de C.V.</t>
  </si>
  <si>
    <t xml:space="preserve">Saúl Francisco Díaz Hernández </t>
  </si>
  <si>
    <t>Flexómetro y gises</t>
  </si>
  <si>
    <t>Consecutivo</t>
  </si>
  <si>
    <t>Fecha de Factura o Vale</t>
  </si>
  <si>
    <t>Monto con impuestos</t>
  </si>
  <si>
    <t>Cuenta</t>
  </si>
  <si>
    <t>Ficha transferencia / depósito</t>
  </si>
  <si>
    <t>22F3290B</t>
  </si>
  <si>
    <t>BBVA Bancomer</t>
  </si>
  <si>
    <t>No aplica</t>
  </si>
  <si>
    <t>Recibo</t>
  </si>
  <si>
    <t>Sí</t>
  </si>
  <si>
    <t>BC099FD2</t>
  </si>
  <si>
    <t>Reembolso Fondo Fijo Caja</t>
  </si>
  <si>
    <t>Factura / vale / recibo</t>
  </si>
  <si>
    <t>AF6D37B9</t>
  </si>
  <si>
    <t>Factura</t>
  </si>
  <si>
    <t>F4994348</t>
  </si>
  <si>
    <t>79B1ED6A</t>
  </si>
  <si>
    <t>Brenda Jule Gálvez Vallejo</t>
  </si>
  <si>
    <t>0559785</t>
  </si>
  <si>
    <t>787F1F3E</t>
  </si>
  <si>
    <t xml:space="preserve">Estación de Servicio Teramo, S.A. de C.V. </t>
  </si>
  <si>
    <t>Tiendas Extra S.A. de C.V. / I+D México, S.A. de C.V.</t>
  </si>
  <si>
    <t>BE03A6DD</t>
  </si>
  <si>
    <t>36F288BD</t>
  </si>
  <si>
    <t>Fecha de Pago / Transferencia</t>
  </si>
  <si>
    <t>ECD03BBC</t>
  </si>
  <si>
    <t>EAE9A33A</t>
  </si>
  <si>
    <t>9379A993</t>
  </si>
  <si>
    <t>9A2EDF24</t>
  </si>
  <si>
    <t>CF30F947</t>
  </si>
  <si>
    <t>D7B61B0F</t>
  </si>
  <si>
    <t>American Express</t>
  </si>
  <si>
    <t>E5A96AF2</t>
  </si>
  <si>
    <t>AA5E6DFD</t>
  </si>
  <si>
    <t>5E244CDF</t>
  </si>
  <si>
    <t>D41154C6</t>
  </si>
  <si>
    <t>E21E9BB8</t>
  </si>
  <si>
    <t>OCD724D5</t>
  </si>
  <si>
    <t>6AA63A33</t>
  </si>
  <si>
    <t>01763812</t>
  </si>
  <si>
    <t>CC799573</t>
  </si>
  <si>
    <t>377CB9F1</t>
  </si>
  <si>
    <t>633CA3F6</t>
  </si>
  <si>
    <t>11E0AF4A</t>
  </si>
  <si>
    <t>A411001E</t>
  </si>
  <si>
    <t>Operadora de Inmuebles del Sur de Morelos, S.A. de C.V.</t>
  </si>
  <si>
    <t>2AC3748D</t>
  </si>
  <si>
    <t>52BD3858</t>
  </si>
  <si>
    <t>3AD7F3E0</t>
  </si>
  <si>
    <t>38666F5C</t>
  </si>
  <si>
    <t>0A9377BA</t>
  </si>
  <si>
    <t>FD3F8A5E</t>
  </si>
  <si>
    <t>AAA14080</t>
  </si>
  <si>
    <t>06DDD83C</t>
  </si>
  <si>
    <t>0196055737</t>
  </si>
  <si>
    <t>1CE41168</t>
  </si>
  <si>
    <t>36CB2AF3</t>
  </si>
  <si>
    <t>A9FA7164</t>
  </si>
  <si>
    <t>EFB34FFF</t>
  </si>
  <si>
    <t>04EE2BB8</t>
  </si>
  <si>
    <t>AD2F97E5</t>
  </si>
  <si>
    <t>16442ABF</t>
  </si>
  <si>
    <t>CF117139</t>
  </si>
  <si>
    <t>Tiendas Soriana, S.A. de C.V.</t>
  </si>
  <si>
    <t>DF6D38F7</t>
  </si>
  <si>
    <t>Comercializadora M Y CH, S.A. de C.V.</t>
  </si>
  <si>
    <t>84DB47AE</t>
  </si>
  <si>
    <t>Folio 6337</t>
  </si>
  <si>
    <t>Office Depot de México, S.A. de C.V.</t>
  </si>
  <si>
    <t>Disco duro de 1TB</t>
  </si>
  <si>
    <t>06D30849</t>
  </si>
  <si>
    <t>3AA4ED5B</t>
  </si>
  <si>
    <t>2A3763BB</t>
  </si>
  <si>
    <t>C41AC066</t>
  </si>
  <si>
    <t>2B8AB4A0</t>
  </si>
  <si>
    <t>Desarrollador en Grupo Retrat, S.A. de C.V.</t>
  </si>
  <si>
    <t>Construcción Explanada Municipal / Zócalo</t>
  </si>
  <si>
    <t xml:space="preserve">Cariátide Arquitectos, S.A. de C.V. </t>
  </si>
  <si>
    <t>0A4881B0</t>
  </si>
  <si>
    <t>53A98FA7</t>
  </si>
  <si>
    <t>CIA. Hotelera Xalostoc, S.A. de C.V.</t>
  </si>
  <si>
    <t>9BB10CF6</t>
  </si>
  <si>
    <t>DBC459C1</t>
  </si>
  <si>
    <t>Estación de Servicio Zacatepec, S.A. de C.V.</t>
  </si>
  <si>
    <t>FA9FE777</t>
  </si>
  <si>
    <t>82245FAF</t>
  </si>
  <si>
    <t xml:space="preserve">Office Depot de México, S.A. de C.V. </t>
  </si>
  <si>
    <t>2BE773CB</t>
  </si>
  <si>
    <t>Abastecedora Lumen, S.A. de C.V.</t>
  </si>
  <si>
    <t>Papel Kron y cartucho de tinta</t>
  </si>
  <si>
    <t>F8D624E5</t>
  </si>
  <si>
    <t>0C89DAB4</t>
  </si>
  <si>
    <t>B70642F0</t>
  </si>
  <si>
    <t>27F56A13</t>
  </si>
  <si>
    <t>2C913F75</t>
  </si>
  <si>
    <t>Julio Enrique Hernández Delgado</t>
  </si>
  <si>
    <t>538F3F52</t>
  </si>
  <si>
    <t>62C326FF</t>
  </si>
  <si>
    <t>8F8E1519</t>
  </si>
  <si>
    <t>Estación de Servicio Teramo, S.A. de C.V.</t>
  </si>
  <si>
    <t>97ECD725</t>
  </si>
  <si>
    <t>2510F136</t>
  </si>
  <si>
    <t>750AFDC3</t>
  </si>
  <si>
    <t>69AC5E98</t>
  </si>
  <si>
    <t>B43EFE08</t>
  </si>
  <si>
    <t>0DC54D39</t>
  </si>
  <si>
    <t>2092DE0A</t>
  </si>
  <si>
    <t>579FD940</t>
  </si>
  <si>
    <t>6EEF2858</t>
  </si>
  <si>
    <t>8C292211</t>
  </si>
  <si>
    <t>812BEFFC</t>
  </si>
  <si>
    <t>7E4765EE</t>
  </si>
  <si>
    <t>C1AF2D4F</t>
  </si>
  <si>
    <t>0E117982</t>
  </si>
  <si>
    <t>46B2C853</t>
  </si>
  <si>
    <t>EA4ED2F6</t>
  </si>
  <si>
    <t>1E9E0DD3</t>
  </si>
  <si>
    <t>02CF4F64</t>
  </si>
  <si>
    <t>E7EA7F68</t>
  </si>
  <si>
    <t>ED4CC9B8</t>
  </si>
  <si>
    <t>7C3CAC78</t>
  </si>
  <si>
    <t>10A0D0FB</t>
  </si>
  <si>
    <t>810E2461</t>
  </si>
  <si>
    <t>E92D2E90</t>
  </si>
  <si>
    <t>953B4EDE</t>
  </si>
  <si>
    <t>21D88B66</t>
  </si>
  <si>
    <t>0104530632</t>
  </si>
  <si>
    <t>5966-FFC</t>
  </si>
  <si>
    <t xml:space="preserve">6208-FFC </t>
  </si>
  <si>
    <t xml:space="preserve">6237-FFC </t>
  </si>
  <si>
    <t>0E0F6C21</t>
  </si>
  <si>
    <t>14714E24</t>
  </si>
  <si>
    <t>4472B5F2</t>
  </si>
  <si>
    <t>Factura / Vale azul</t>
  </si>
  <si>
    <t>JM-001</t>
  </si>
  <si>
    <t>JM-002</t>
  </si>
  <si>
    <t>JM-003</t>
  </si>
  <si>
    <t>JM-004</t>
  </si>
  <si>
    <t>JM-005</t>
  </si>
  <si>
    <t>JM-006</t>
  </si>
  <si>
    <t>JM-007</t>
  </si>
  <si>
    <t>JM-008</t>
  </si>
  <si>
    <t>JM-009</t>
  </si>
  <si>
    <t>JM-010</t>
  </si>
  <si>
    <t>JM-011</t>
  </si>
  <si>
    <t>JM-012</t>
  </si>
  <si>
    <t>JM-013</t>
  </si>
  <si>
    <t>JM-014</t>
  </si>
  <si>
    <t>JM-015</t>
  </si>
  <si>
    <t>JM-016</t>
  </si>
  <si>
    <t>JM-017</t>
  </si>
  <si>
    <t>JM-018</t>
  </si>
  <si>
    <t>JM-019</t>
  </si>
  <si>
    <t>JM-020</t>
  </si>
  <si>
    <t>JM-021</t>
  </si>
  <si>
    <t>JM-022</t>
  </si>
  <si>
    <t>JM-023</t>
  </si>
  <si>
    <t>JM-024</t>
  </si>
  <si>
    <t>JM-025</t>
  </si>
  <si>
    <t>JM-026</t>
  </si>
  <si>
    <t>JM-027</t>
  </si>
  <si>
    <t>JM-028</t>
  </si>
  <si>
    <t>JM-029</t>
  </si>
  <si>
    <t>JM-030</t>
  </si>
  <si>
    <t>JM-031</t>
  </si>
  <si>
    <t>JM-032</t>
  </si>
  <si>
    <t>JM-033</t>
  </si>
  <si>
    <t>JM-034</t>
  </si>
  <si>
    <t>JM-035</t>
  </si>
  <si>
    <t>JM-036</t>
  </si>
  <si>
    <t>JM-037</t>
  </si>
  <si>
    <t>JM-038</t>
  </si>
  <si>
    <t>JM-039</t>
  </si>
  <si>
    <t>JM-040</t>
  </si>
  <si>
    <t>JM-041</t>
  </si>
  <si>
    <t>JM-042</t>
  </si>
  <si>
    <t>JM-043</t>
  </si>
  <si>
    <t>JM-044</t>
  </si>
  <si>
    <t>JM-045</t>
  </si>
  <si>
    <t>JM-046</t>
  </si>
  <si>
    <t>JM-047</t>
  </si>
  <si>
    <t>JM-048</t>
  </si>
  <si>
    <t>JM-049</t>
  </si>
  <si>
    <t>JM-050</t>
  </si>
  <si>
    <t>JM-051</t>
  </si>
  <si>
    <t>JM-052</t>
  </si>
  <si>
    <t>JM-053</t>
  </si>
  <si>
    <t>JM-054</t>
  </si>
  <si>
    <t>JM-055</t>
  </si>
  <si>
    <t>JM-056</t>
  </si>
  <si>
    <t>JM-057</t>
  </si>
  <si>
    <t>JM-058</t>
  </si>
  <si>
    <t>JM-059</t>
  </si>
  <si>
    <t>JM-060</t>
  </si>
  <si>
    <t>JM-061</t>
  </si>
  <si>
    <t>JM-062</t>
  </si>
  <si>
    <t>JM-063</t>
  </si>
  <si>
    <t>JM-064</t>
  </si>
  <si>
    <t>JM-065</t>
  </si>
  <si>
    <t>JM-066</t>
  </si>
  <si>
    <t>JM-067</t>
  </si>
  <si>
    <t>JM-068</t>
  </si>
  <si>
    <t>JM-069</t>
  </si>
  <si>
    <t>JM-070</t>
  </si>
  <si>
    <t>JM-071</t>
  </si>
  <si>
    <t>JM-072</t>
  </si>
  <si>
    <t>JM-073</t>
  </si>
  <si>
    <t>JM-074</t>
  </si>
  <si>
    <t>JM-075</t>
  </si>
  <si>
    <t>JM-076</t>
  </si>
  <si>
    <t>JM-077</t>
  </si>
  <si>
    <t>JM-078</t>
  </si>
  <si>
    <t>JM-079</t>
  </si>
  <si>
    <t>JM-080</t>
  </si>
  <si>
    <t>JM-081</t>
  </si>
  <si>
    <t>JM-082</t>
  </si>
  <si>
    <t>JM-083</t>
  </si>
  <si>
    <t>JM-084</t>
  </si>
  <si>
    <t>JM-085</t>
  </si>
  <si>
    <t>JM-086</t>
  </si>
  <si>
    <t>JM-087</t>
  </si>
  <si>
    <t>JM-088</t>
  </si>
  <si>
    <t>JM-089</t>
  </si>
  <si>
    <t>JM-090</t>
  </si>
  <si>
    <t>JM-091</t>
  </si>
  <si>
    <t>JM-092</t>
  </si>
  <si>
    <t>JM-093</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</si>
  <si>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</si>
  <si>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</si>
  <si>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</si>
  <si>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</si>
  <si>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</si>
  <si>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</si>
  <si>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</si>
  <si>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</si>
  <si>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</si>
  <si>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</si>
  <si>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</si>
  <si>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</si>
  <si>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</si>
  <si>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</si>
  <si>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</si>
  <si>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</si>
  <si>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</si>
  <si>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</si>
  <si>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</si>
  <si>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</si>
  <si>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</si>
  <si>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</si>
  <si>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</si>
  <si>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</si>
  <si>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</si>
  <si>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</si>
  <si>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</si>
  <si>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</si>
  <si>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</si>
  <si>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</si>
  <si>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</si>
  <si>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</si>
  <si>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</si>
  <si>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Construcción de la Capilla de la Santa Cruz</t>
  </si>
  <si>
    <t>Intervención Física</t>
  </si>
  <si>
    <t>Fecha Recibo Deducible</t>
  </si>
  <si>
    <t>No. Recibo Deducible</t>
  </si>
  <si>
    <t>Fecha Depósito Donativo</t>
  </si>
  <si>
    <t>Monto</t>
  </si>
  <si>
    <t>Cuenta depósito</t>
  </si>
  <si>
    <t>Observaciones</t>
  </si>
  <si>
    <t>30% Capilla de la Santa Cruz</t>
  </si>
  <si>
    <t>28/03/2018</t>
  </si>
  <si>
    <t>Entraron juntos recibos 73 y 74  por un monto de $8,750,112.30</t>
  </si>
  <si>
    <t>30% Alameda Municipal</t>
  </si>
  <si>
    <t>30% Zócalo y Jardín Municipal</t>
  </si>
  <si>
    <t xml:space="preserve">16/04/2018 </t>
  </si>
  <si>
    <t>Se depositó en dos transferencias</t>
  </si>
  <si>
    <t>17/04/2018</t>
  </si>
  <si>
    <t>Operación y Supervisión Fundación Hogares</t>
  </si>
  <si>
    <t>02/05/2018</t>
  </si>
  <si>
    <t>NA</t>
  </si>
  <si>
    <t>Gastos Relacionados con la Obra</t>
  </si>
  <si>
    <t>30%  Puente de los Suspiros</t>
  </si>
  <si>
    <t>07/06/2018</t>
  </si>
  <si>
    <t>Se traspasó a la cuenta 5737 el 08/06/2018</t>
  </si>
  <si>
    <t>70% Capilla de la Santa Cruz</t>
  </si>
  <si>
    <t>Supervisión Arquitectónica</t>
  </si>
  <si>
    <t>08/06/2018</t>
  </si>
  <si>
    <t>70% Alameda Municipal</t>
  </si>
  <si>
    <t>10/07/2018</t>
  </si>
  <si>
    <t>30% Espacios Públicos U.H. El Higuerón</t>
  </si>
  <si>
    <t>30% Calles Ricardo Sánchez y Gómez Farías</t>
  </si>
  <si>
    <t>30% Localidad del Higuerón</t>
  </si>
  <si>
    <t xml:space="preserve">30% Escuela Emiliano Zapata </t>
  </si>
  <si>
    <t>Fecha oficio transferencia</t>
  </si>
  <si>
    <t>Se traspasó a la cuenta 5737 11/07/2018</t>
  </si>
  <si>
    <t>70% Zócalo y Jardín Municipal</t>
  </si>
  <si>
    <t>12/07/2018</t>
  </si>
  <si>
    <t>Se traspasó a la cuenta 5737 13/07/2018</t>
  </si>
  <si>
    <t>Imprevistos Zócalo y Jardín Municipal</t>
  </si>
  <si>
    <t>Imprevistos Capilla de la Santa Cruz</t>
  </si>
  <si>
    <t>Imprevistos Alameda Municipal</t>
  </si>
  <si>
    <t>N</t>
  </si>
  <si>
    <t>5536AA7C</t>
  </si>
  <si>
    <t>89E93095</t>
  </si>
  <si>
    <t>Folio Fiscal / 
No. Referencia</t>
  </si>
  <si>
    <t>Intervención Física - Obra</t>
  </si>
  <si>
    <t>Supervisión de obra de la Alameda</t>
  </si>
  <si>
    <t>Gastos relacionados con la obra</t>
  </si>
  <si>
    <t>Libros Blancos - Asistencia Técnico Administrativa y Legal</t>
  </si>
  <si>
    <t>Marzo</t>
  </si>
  <si>
    <t>Folio 6583</t>
  </si>
  <si>
    <t>Folio 6603</t>
  </si>
  <si>
    <t>Folio 6605</t>
  </si>
  <si>
    <t>Folio 6613</t>
  </si>
  <si>
    <t>Folio 6630</t>
  </si>
  <si>
    <t>Folio 6639</t>
  </si>
  <si>
    <t>Folio 6640</t>
  </si>
  <si>
    <t>Folio 6665</t>
  </si>
  <si>
    <t>Folio 6671</t>
  </si>
  <si>
    <t>Folio 6683</t>
  </si>
  <si>
    <t>Folio 6684</t>
  </si>
  <si>
    <t>Folio 6696</t>
  </si>
  <si>
    <t>Folio 6697</t>
  </si>
  <si>
    <t>Folio 6698</t>
  </si>
  <si>
    <t>Folio 6704</t>
  </si>
  <si>
    <t>Folio 6713</t>
  </si>
  <si>
    <t>Folio 6714</t>
  </si>
  <si>
    <t>Folio 6715</t>
  </si>
  <si>
    <t>Estación de Servicio Teramo S.A de C.V.</t>
  </si>
  <si>
    <t xml:space="preserve">I+D México S.A. de C.V. </t>
  </si>
  <si>
    <t>Vale Azul (Mauricio Hudorovich)</t>
  </si>
  <si>
    <t>Jace Internacional S.A. de C.V.</t>
  </si>
  <si>
    <t xml:space="preserve">Grudesal S.A. de C.V. </t>
  </si>
  <si>
    <t>Servicio Circuito Interior S.A de C.V.</t>
  </si>
  <si>
    <t>Alberto Jorge Estudillo Flores</t>
  </si>
  <si>
    <t>Estudio MMX, S.C.</t>
  </si>
  <si>
    <t xml:space="preserve">Operadora de Inmuebles del Sur de Morelos S.A. de C.V. </t>
  </si>
  <si>
    <t xml:space="preserve">Pintura  </t>
  </si>
  <si>
    <t>0666073C</t>
  </si>
  <si>
    <t>3EBCF424</t>
  </si>
  <si>
    <t>940DA55B</t>
  </si>
  <si>
    <t>3F087104</t>
  </si>
  <si>
    <t>F594DD74</t>
  </si>
  <si>
    <t>86A0C325</t>
  </si>
  <si>
    <t>FFA34317</t>
  </si>
  <si>
    <t>4A4A30FF</t>
  </si>
  <si>
    <t>0B8EDD83</t>
  </si>
  <si>
    <t>A88FF5AE</t>
  </si>
  <si>
    <t>013BB34F</t>
  </si>
  <si>
    <t>327EC779</t>
  </si>
  <si>
    <t>E6A50864</t>
  </si>
  <si>
    <t>7B9B3464</t>
  </si>
  <si>
    <t>B76BBEAB</t>
  </si>
  <si>
    <t>ABF00C5F</t>
  </si>
  <si>
    <t>A3A8400B</t>
  </si>
  <si>
    <t>72E07082</t>
  </si>
  <si>
    <t>28F8721F</t>
  </si>
  <si>
    <t>8AD917CC</t>
  </si>
  <si>
    <t>B8D3BA02</t>
  </si>
  <si>
    <t>634C66C9</t>
  </si>
  <si>
    <t>11ED332E</t>
  </si>
  <si>
    <t>A0F41133</t>
  </si>
  <si>
    <t>56DD0393</t>
  </si>
  <si>
    <t>358AF1D9</t>
  </si>
  <si>
    <t>B057AE44</t>
  </si>
  <si>
    <t>4032A884</t>
  </si>
  <si>
    <t>C0FEFE1C</t>
  </si>
  <si>
    <t>7F0E7E4C</t>
  </si>
  <si>
    <t>9F467CE9</t>
  </si>
  <si>
    <t>6D8A03C9</t>
  </si>
  <si>
    <t>61E0E4A1</t>
  </si>
  <si>
    <t>378F7732</t>
  </si>
  <si>
    <t>FFC74C0C</t>
  </si>
  <si>
    <t>JM-127</t>
  </si>
  <si>
    <t>JM-128</t>
  </si>
  <si>
    <t>JM-129</t>
  </si>
  <si>
    <t>JM-130</t>
  </si>
  <si>
    <t>JM-131</t>
  </si>
  <si>
    <t>JM-132</t>
  </si>
  <si>
    <t>JM-133</t>
  </si>
  <si>
    <t>JM-134</t>
  </si>
  <si>
    <t>JM-135</t>
  </si>
  <si>
    <t>JM-136</t>
  </si>
  <si>
    <t>JM-137</t>
  </si>
  <si>
    <t>JM-138</t>
  </si>
  <si>
    <t>JM-139</t>
  </si>
  <si>
    <t>JM-140</t>
  </si>
  <si>
    <t>JM-141</t>
  </si>
  <si>
    <t>JM-142</t>
  </si>
  <si>
    <t>JM-143</t>
  </si>
  <si>
    <t>JM-144</t>
  </si>
  <si>
    <t>JM-145</t>
  </si>
  <si>
    <t>JM-146</t>
  </si>
  <si>
    <t>JM-147</t>
  </si>
  <si>
    <t>JM-148</t>
  </si>
  <si>
    <t>JM-149</t>
  </si>
  <si>
    <t>JM-150</t>
  </si>
  <si>
    <t>JM-151</t>
  </si>
  <si>
    <t>JM-152</t>
  </si>
  <si>
    <t>JM-153</t>
  </si>
  <si>
    <t>JM-154</t>
  </si>
  <si>
    <t>JM-155</t>
  </si>
  <si>
    <t>JM-156</t>
  </si>
  <si>
    <t>JM-157</t>
  </si>
  <si>
    <t>JM-158</t>
  </si>
  <si>
    <t>JM-159</t>
  </si>
  <si>
    <t>JM-160</t>
  </si>
  <si>
    <t>JM-161</t>
  </si>
  <si>
    <t>JM-162</t>
  </si>
  <si>
    <t>JM-163</t>
  </si>
  <si>
    <t>JM-164</t>
  </si>
  <si>
    <t>JM-165</t>
  </si>
  <si>
    <t>JM-166</t>
  </si>
  <si>
    <t>JM-167</t>
  </si>
  <si>
    <t>JM-168</t>
  </si>
  <si>
    <t>JM-169</t>
  </si>
  <si>
    <t xml:space="preserve">Patricia Abigail Hernández Sandoval </t>
  </si>
  <si>
    <t>0476A6C0</t>
  </si>
  <si>
    <t>1ABDB1C7</t>
  </si>
  <si>
    <t>E9093487</t>
  </si>
  <si>
    <t>71B8DEE2</t>
  </si>
  <si>
    <t>B558C231</t>
  </si>
  <si>
    <t>00F9B4B9</t>
  </si>
  <si>
    <t>5505D4D9</t>
  </si>
  <si>
    <t>DB984C82</t>
  </si>
  <si>
    <t>1588CDF9</t>
  </si>
  <si>
    <t>8026200E</t>
  </si>
  <si>
    <t>9F29A35D</t>
  </si>
  <si>
    <t>55C30F1B</t>
  </si>
  <si>
    <t>E4A0A840</t>
  </si>
  <si>
    <t>9CB85676</t>
  </si>
  <si>
    <t>4C74F3AD</t>
  </si>
  <si>
    <t>4CE4F55B</t>
  </si>
  <si>
    <t>E02988C9</t>
  </si>
  <si>
    <t>1FFD649D</t>
  </si>
  <si>
    <t>D092281C</t>
  </si>
  <si>
    <t>JM-170</t>
  </si>
  <si>
    <t>JM-171</t>
  </si>
  <si>
    <t>JM-177</t>
  </si>
  <si>
    <t>JM-175</t>
  </si>
  <si>
    <t>JM-178</t>
  </si>
  <si>
    <t>JM-179</t>
  </si>
  <si>
    <t>JM-174</t>
  </si>
  <si>
    <t>JM-172</t>
  </si>
  <si>
    <t>JM-173</t>
  </si>
  <si>
    <t>JM-176</t>
  </si>
  <si>
    <t>JM-180</t>
  </si>
  <si>
    <t>JM-181</t>
  </si>
  <si>
    <t>JM-182</t>
  </si>
  <si>
    <t>JM-183</t>
  </si>
  <si>
    <t>JM-184</t>
  </si>
  <si>
    <t>JM-185</t>
  </si>
  <si>
    <t>JM-186</t>
  </si>
  <si>
    <t>JM-187</t>
  </si>
  <si>
    <t>JM-188</t>
  </si>
  <si>
    <t>B4F5FD8B</t>
  </si>
  <si>
    <t>0104530357</t>
  </si>
  <si>
    <t xml:space="preserve">Intervención Física </t>
  </si>
  <si>
    <t>Viáticos (Recarga de tag)</t>
  </si>
  <si>
    <t xml:space="preserve">Viáticos (Casetas) </t>
  </si>
  <si>
    <t xml:space="preserve">Pago inicial relativo a la supervisión y post construcción de la Explanada Municipal / Zócalo </t>
  </si>
  <si>
    <t>Pago inicial relativo a la renovación de la Explanada Municipal / Zócalo</t>
  </si>
  <si>
    <t>Geo Bios Sustentabilidad Ambiental, S.A de C.V.</t>
  </si>
  <si>
    <t>Diagnóstico de viviendas</t>
  </si>
  <si>
    <t>Servicio Circuito Interior, S.A de C.V.</t>
  </si>
  <si>
    <t>Supervisión arquitectónica</t>
  </si>
  <si>
    <t>Honorarios asimilados</t>
  </si>
  <si>
    <t>Abril 2018 primera quincena(Nómina)</t>
  </si>
  <si>
    <t>Abril 2018 segunda quincena(Nómina/cuotas patronales)</t>
  </si>
  <si>
    <t>Mayo 2018 primera quincena(Nómina)</t>
  </si>
  <si>
    <t>Mayo 2018 segunda quincena(Nómina/cuotas patronales)</t>
  </si>
  <si>
    <t>Junio 2018 primera quincena (Nómina)</t>
  </si>
  <si>
    <t>Junio 2018 segunda quincena (Nómina/cuotas patronales)</t>
  </si>
  <si>
    <t>Julio 2018 primera quincena (Nómina)</t>
  </si>
  <si>
    <t>Agosto 2018 primer pago (asimilados)</t>
  </si>
  <si>
    <t>Agosto 2018 segundo pago (asimilados)</t>
  </si>
  <si>
    <t>Mayo 2018 primera quincena(nómina)</t>
  </si>
  <si>
    <t>Mayo 2018 segunda quincena(nómina/cuotas patronales)</t>
  </si>
  <si>
    <t>Junio 2018 primera quincena (nómina)</t>
  </si>
  <si>
    <t>Junio 2018 segunda quincena (nómina/cuotas patronales)</t>
  </si>
  <si>
    <t>Julio 2018 primera quincena (nómina)</t>
  </si>
  <si>
    <t>Julio 2018 segunda quincena (nómina/cuotas patronales )</t>
  </si>
  <si>
    <t>Agosto 2018 primera quincena (nómina)</t>
  </si>
  <si>
    <t>Agosto 2018 segunda quincena (nómina)</t>
  </si>
  <si>
    <t>Abril 2018 primer pago (asimilados)</t>
  </si>
  <si>
    <t>Abril 2018 segundo pago (asimilados)</t>
  </si>
  <si>
    <t>Mayo 2018 primer pago (asimilados)</t>
  </si>
  <si>
    <t>Mayo 2018 segundo pago (asimilados)</t>
  </si>
  <si>
    <t>Junio 2018 segundo pago (asimilados)</t>
  </si>
  <si>
    <t>Julio 2018 primer pago (asimilados)</t>
  </si>
  <si>
    <t>Julio 2018 segundo pago (asimilados)</t>
  </si>
  <si>
    <t>Agosto  2018 primera quincena (nómina)</t>
  </si>
  <si>
    <t>Agosto 2018 segunda quincena (nómina/cuotas patronales)</t>
  </si>
  <si>
    <t>Julio 2018 segunda quincena (nómina/cuotas patronales)</t>
  </si>
  <si>
    <t>Mayo 2018 primera quincena (nómina)</t>
  </si>
  <si>
    <t>Mayo 2018 segunda quincena (nómina/cuotas patronales)</t>
  </si>
  <si>
    <t>Agosto 2018  primera quincena (nómina)</t>
  </si>
  <si>
    <t>Agosto  2018 segunda quincena (nómina/cuotas patronales)</t>
  </si>
  <si>
    <t>Julio 2018 segunda quincena (nómina)</t>
  </si>
  <si>
    <t>Andrés Jashua Lara Sotelo</t>
  </si>
  <si>
    <t>70% Localidad del Higuerón</t>
  </si>
  <si>
    <t>Imprevistos Localidad del Higuerón</t>
  </si>
  <si>
    <t>Folio 6733</t>
  </si>
  <si>
    <t>JM-190</t>
  </si>
  <si>
    <t xml:space="preserve">Construcción del Parque la Alameda </t>
  </si>
  <si>
    <t>DB40718A</t>
  </si>
  <si>
    <t>Folio 6776</t>
  </si>
  <si>
    <t>JM-191</t>
  </si>
  <si>
    <t>F31BEE65</t>
  </si>
  <si>
    <t>Folio 6777</t>
  </si>
  <si>
    <t>JM-192</t>
  </si>
  <si>
    <t>Geobios Sustentabilidad Ambiental S.A. de C.V.</t>
  </si>
  <si>
    <t>25CC1BF7</t>
  </si>
  <si>
    <t>Folio 6787</t>
  </si>
  <si>
    <t>JM-193</t>
  </si>
  <si>
    <t>D1186151</t>
  </si>
  <si>
    <t>Folio 6791</t>
  </si>
  <si>
    <t>JM-194</t>
  </si>
  <si>
    <t>E1C336FB</t>
  </si>
  <si>
    <t>Folio 6813</t>
  </si>
  <si>
    <t>JM-195</t>
  </si>
  <si>
    <t>19275D43</t>
  </si>
  <si>
    <t>Folio 6833</t>
  </si>
  <si>
    <t>JM-196</t>
  </si>
  <si>
    <t>D20A5D16</t>
  </si>
  <si>
    <t>JM-197</t>
  </si>
  <si>
    <t>5DC1A2E9</t>
  </si>
  <si>
    <t>Folio 6853</t>
  </si>
  <si>
    <t>JM-198</t>
  </si>
  <si>
    <t xml:space="preserve">Alico Altamira Infraestructura y Construcción S.A. de C.V. </t>
  </si>
  <si>
    <t>Construcción del Centro de Desarrollo Comunitario Higuerón</t>
  </si>
  <si>
    <t>AC0CBA5F</t>
  </si>
  <si>
    <t>Folio 6852</t>
  </si>
  <si>
    <t>JM-199</t>
  </si>
  <si>
    <t>68608EB2</t>
  </si>
  <si>
    <t>Folio 6816</t>
  </si>
  <si>
    <t>JM-200</t>
  </si>
  <si>
    <t xml:space="preserve">Servicios Gasolineros San Carlos S.A. de C.V. </t>
  </si>
  <si>
    <t>9AF829B4</t>
  </si>
  <si>
    <t>JM-201</t>
  </si>
  <si>
    <t>Folio 6788</t>
  </si>
  <si>
    <t>JM-202</t>
  </si>
  <si>
    <t>E9E6B906</t>
  </si>
  <si>
    <t>JM-203</t>
  </si>
  <si>
    <t>414610BA</t>
  </si>
  <si>
    <t>JM-204</t>
  </si>
  <si>
    <t>63D5EFE1</t>
  </si>
  <si>
    <t>JM-205</t>
  </si>
  <si>
    <t>A1DF41C1</t>
  </si>
  <si>
    <t>JM-206</t>
  </si>
  <si>
    <t>´17391302</t>
  </si>
  <si>
    <t>JM-207</t>
  </si>
  <si>
    <t>7CE63E8E</t>
  </si>
  <si>
    <t>Folio 6746</t>
  </si>
  <si>
    <t>JM-208</t>
  </si>
  <si>
    <t>0A81CAB3</t>
  </si>
  <si>
    <t>JM-209</t>
  </si>
  <si>
    <t>79C639A1</t>
  </si>
  <si>
    <t>JM-210</t>
  </si>
  <si>
    <t>48F61F3E</t>
  </si>
  <si>
    <t>JM-211</t>
  </si>
  <si>
    <t>119F5C54</t>
  </si>
  <si>
    <t>JM-212</t>
  </si>
  <si>
    <t>Operadora de Inmueble del Sur Morelos S.A. de C.V.</t>
  </si>
  <si>
    <t>593E33D4</t>
  </si>
  <si>
    <t>JM-213</t>
  </si>
  <si>
    <t>Ferreprecios S.A. de C.V.</t>
  </si>
  <si>
    <t>65501FD9</t>
  </si>
  <si>
    <t>JM-214</t>
  </si>
  <si>
    <t>1A64BD47</t>
  </si>
  <si>
    <t>JM-215</t>
  </si>
  <si>
    <t>CCB752DC</t>
  </si>
  <si>
    <t>JM-216</t>
  </si>
  <si>
    <t>70DF8FC6</t>
  </si>
  <si>
    <t>JM-217</t>
  </si>
  <si>
    <t xml:space="preserve">I + D México S.A de C.V. </t>
  </si>
  <si>
    <t>3C9FE9EE</t>
  </si>
  <si>
    <t>JM-218</t>
  </si>
  <si>
    <t>JM-219</t>
  </si>
  <si>
    <t>JM-220</t>
  </si>
  <si>
    <t>JM-221</t>
  </si>
  <si>
    <t>31573F7E</t>
  </si>
  <si>
    <t>JM-222</t>
  </si>
  <si>
    <t>D0EEE055</t>
  </si>
  <si>
    <t>JM-223</t>
  </si>
  <si>
    <t>625F9D90</t>
  </si>
  <si>
    <t>JM-224</t>
  </si>
  <si>
    <t>F530AE5C</t>
  </si>
  <si>
    <t>JM-225</t>
  </si>
  <si>
    <t>D2B61893</t>
  </si>
  <si>
    <t>JM-226</t>
  </si>
  <si>
    <t>2B9DC6F7</t>
  </si>
  <si>
    <t>JM-227</t>
  </si>
  <si>
    <t>2240D18A</t>
  </si>
  <si>
    <t>JM-228</t>
  </si>
  <si>
    <t>53E05632</t>
  </si>
  <si>
    <t>JM-229</t>
  </si>
  <si>
    <t>3FF702B9</t>
  </si>
  <si>
    <t>JM-230</t>
  </si>
  <si>
    <t>9A8A5FBE</t>
  </si>
  <si>
    <t>JM-231</t>
  </si>
  <si>
    <t>7CF49311</t>
  </si>
  <si>
    <t>JM-232</t>
  </si>
  <si>
    <t>B533DE46</t>
  </si>
  <si>
    <t>JM-233</t>
  </si>
  <si>
    <t>C563BBCD</t>
  </si>
  <si>
    <t>JM-234</t>
  </si>
  <si>
    <t>B84265AD</t>
  </si>
  <si>
    <t>JM-235</t>
  </si>
  <si>
    <t>3FADF6C3</t>
  </si>
  <si>
    <t>JM-236</t>
  </si>
  <si>
    <t>970BCE73</t>
  </si>
  <si>
    <t>JM-237</t>
  </si>
  <si>
    <t>A4EA9708</t>
  </si>
  <si>
    <t>JM-238</t>
  </si>
  <si>
    <t>D2C9ABE9</t>
  </si>
  <si>
    <t>JM-239</t>
  </si>
  <si>
    <t>A75267B3</t>
  </si>
  <si>
    <t>Oswaldo Baltazar Castrejón</t>
  </si>
  <si>
    <t>F710E35B</t>
  </si>
  <si>
    <t>1A410E5E</t>
  </si>
  <si>
    <t>JM-189</t>
  </si>
  <si>
    <t>Viáticos (Recarga de TAG) - Comisión</t>
  </si>
  <si>
    <t>María Araceli Alemán Solís</t>
  </si>
  <si>
    <t>Pago inicial relativo a la construcción de la Alameda</t>
  </si>
  <si>
    <t>Pago relativo a la Renovación del Parque la Alameda (estimación 1)</t>
  </si>
  <si>
    <t>Pago relativo a la Renovación del Parque la Alameda (estimación 2)</t>
  </si>
  <si>
    <t xml:space="preserve">Pago relativo a la Supervisión y Post Construcción de Parque la Alameda </t>
  </si>
  <si>
    <t>Pago relativo a la Renovación del Parque la Alameda (estimación 3)</t>
  </si>
  <si>
    <t>Pago relativo a la Renovación del Parque la Alameda (estimación 4)</t>
  </si>
  <si>
    <t xml:space="preserve">Pago de estimación dos por los servicios de supervisión y post construcción de la Explanada Municipal / Zócalo </t>
  </si>
  <si>
    <t xml:space="preserve">Pago de estimación uno por los servicios de supervisión y post construcción de la Explanada Municipal / Zócalo </t>
  </si>
  <si>
    <t xml:space="preserve">Pago inicial relativo a la construcción del Centro Comunitario en la Localidad del Higuerón </t>
  </si>
  <si>
    <t>Septiembre 2018 primera quincena (asimilados)</t>
  </si>
  <si>
    <t>Septiembre 2018 segunda quincena (asimilados)</t>
  </si>
  <si>
    <t>Septiembre 2018 primera quincena (nómina)</t>
  </si>
  <si>
    <t>Septiembre  2018 segunda quincena (nómina/cuotas patronales )</t>
  </si>
  <si>
    <t>Septiembre 2018 segunda quincena (nómina/cuotas patronales )</t>
  </si>
  <si>
    <t>Septiembre 2018 pago finiquito (asimilados)</t>
  </si>
  <si>
    <t>Septiembre 2018 segunda quincena (nómina)</t>
  </si>
  <si>
    <t xml:space="preserve">70% Escuela Emiliano Zapata </t>
  </si>
  <si>
    <t xml:space="preserve">Imprevistos Escuela Emiliano Zapata </t>
  </si>
  <si>
    <t>Cuota 5 al Millar JAPEM</t>
  </si>
  <si>
    <t>Supervisión de obra (nómina)</t>
  </si>
  <si>
    <t>Total transferido</t>
  </si>
  <si>
    <t>JAPEM</t>
  </si>
  <si>
    <t>JM-240</t>
  </si>
  <si>
    <t>837795EC</t>
  </si>
  <si>
    <t>JM-241</t>
  </si>
  <si>
    <t xml:space="preserve">Construcción parque la Alameda </t>
  </si>
  <si>
    <t>A6D99212</t>
  </si>
  <si>
    <t>JM-242</t>
  </si>
  <si>
    <t xml:space="preserve">Inmobiliaria y Constructora Tlayacapan S.A. de C.V. </t>
  </si>
  <si>
    <t>FE6CF643</t>
  </si>
  <si>
    <t>JM-243</t>
  </si>
  <si>
    <t>Construcción Escuela Emiliano Zapata</t>
  </si>
  <si>
    <t>469F287E</t>
  </si>
  <si>
    <t>JM-244</t>
  </si>
  <si>
    <t>5BD3E916</t>
  </si>
  <si>
    <t>JM-245</t>
  </si>
  <si>
    <t>4468973F</t>
  </si>
  <si>
    <t>JM-246</t>
  </si>
  <si>
    <t>0F955953</t>
  </si>
  <si>
    <t>JM-247</t>
  </si>
  <si>
    <t>348C4B7C</t>
  </si>
  <si>
    <t>JM-248</t>
  </si>
  <si>
    <t>30050A94</t>
  </si>
  <si>
    <t>JM-249</t>
  </si>
  <si>
    <t>EB56DB1C</t>
  </si>
  <si>
    <t>JM-250</t>
  </si>
  <si>
    <t xml:space="preserve">Dellekamp Arquitectura S.A. de C.V. </t>
  </si>
  <si>
    <t>Supervisión Arquitectónica Parque la Alameda</t>
  </si>
  <si>
    <t>95AED72B</t>
  </si>
  <si>
    <t>JM-251</t>
  </si>
  <si>
    <t>FC26D563</t>
  </si>
  <si>
    <t>JM-252</t>
  </si>
  <si>
    <t>D67BD47F</t>
  </si>
  <si>
    <t>JM-253</t>
  </si>
  <si>
    <t>724B42D6</t>
  </si>
  <si>
    <t>JM-254</t>
  </si>
  <si>
    <t>JM-255</t>
  </si>
  <si>
    <t>Octubre segunda quincena (Nómina/cuotas patronales )</t>
  </si>
  <si>
    <t>7D7058C1</t>
  </si>
  <si>
    <t>JM-256</t>
  </si>
  <si>
    <t>581C99EF</t>
  </si>
  <si>
    <t>JM-257</t>
  </si>
  <si>
    <t>F9F6BEF3</t>
  </si>
  <si>
    <t>JM-258</t>
  </si>
  <si>
    <t>1E821CBE</t>
  </si>
  <si>
    <t>JM-259</t>
  </si>
  <si>
    <t>2EB5419F</t>
  </si>
  <si>
    <t>JM-260</t>
  </si>
  <si>
    <t>0135F378</t>
  </si>
  <si>
    <t>JM-261</t>
  </si>
  <si>
    <t>FD75F63B</t>
  </si>
  <si>
    <t>JM-262</t>
  </si>
  <si>
    <t>9747077B</t>
  </si>
  <si>
    <t>JM-263</t>
  </si>
  <si>
    <t>063BA584</t>
  </si>
  <si>
    <t>JM-264</t>
  </si>
  <si>
    <t>1A698CCB</t>
  </si>
  <si>
    <t>JM-265</t>
  </si>
  <si>
    <t>166A3DF6</t>
  </si>
  <si>
    <t>JM-266</t>
  </si>
  <si>
    <t>378D3AFF</t>
  </si>
  <si>
    <t>JM-267</t>
  </si>
  <si>
    <t>C23443B6</t>
  </si>
  <si>
    <t>JM-268</t>
  </si>
  <si>
    <t>German Maldonado Abarca</t>
  </si>
  <si>
    <t>EFD35663</t>
  </si>
  <si>
    <t>JM-269</t>
  </si>
  <si>
    <t>ADE513CE</t>
  </si>
  <si>
    <t>JM-270</t>
  </si>
  <si>
    <t>C8A8FFBE</t>
  </si>
  <si>
    <t>JM-271</t>
  </si>
  <si>
    <t>8753F5D8</t>
  </si>
  <si>
    <t>JM-272</t>
  </si>
  <si>
    <t>Miriam Yazmin Flores Jiménez</t>
  </si>
  <si>
    <t>822C2505</t>
  </si>
  <si>
    <t>JM-273</t>
  </si>
  <si>
    <t>4FFF845B</t>
  </si>
  <si>
    <t xml:space="preserve">Pago de anticipo relativo a la construcción de la Escuela Primaria Emiliano Zapata </t>
  </si>
  <si>
    <t>Pago de estimación uno relativo a la construcción de la Escuela Primaria Emiliano Zapata</t>
  </si>
  <si>
    <t>Pago relativo a la Renovación del Parque la Alameda (estimación 5)</t>
  </si>
  <si>
    <t xml:space="preserve">Pago del sondeo arqueológico para la construcción del Santuario del Señor de Tula </t>
  </si>
  <si>
    <t>Sondeo arqueológico Santuario del Señor de Tula</t>
  </si>
  <si>
    <t>Pago  de la estimación cinco por los servicios integrales para la asistencia Técnico-Administrativa y Legal</t>
  </si>
  <si>
    <t xml:space="preserve">Pago de estimación tres por los servicios de supervisión y post construcción de la Explanada Municipal / Zócalo </t>
  </si>
  <si>
    <t xml:space="preserve">Pago uno relativo a la revisión de catálogo  de conceptos de los nueve proyectos </t>
  </si>
  <si>
    <t>Pago relativo a la supervisión arquitectónica para la Construcción del Parque la Alameda (septiembre)</t>
  </si>
  <si>
    <t>Pago relativo a la supervisión arquitectónica para la Construcción del Parque la Alameda (octubre)</t>
  </si>
  <si>
    <t>Octubre 2018 primera quincena (Nómina)</t>
  </si>
  <si>
    <t>Octubre 2018 segunda quincena  (Nómina/cuotas patronales )</t>
  </si>
  <si>
    <t>Octubre 2018 segunda quincena  (Nómina/cuotas patronales)</t>
  </si>
  <si>
    <t>Octubre 2018 primera quincena (asimilados)</t>
  </si>
  <si>
    <t>Octubre 2018 segunda quincena (asimilados)</t>
  </si>
  <si>
    <t>783449E2</t>
  </si>
  <si>
    <t>Octubre 2018 primera quincena (nómina)</t>
  </si>
  <si>
    <t>Octubre 2018 segunda quincena (nómina/cuotas patronales )</t>
  </si>
  <si>
    <t>Octubre 2018 segunda quincena  (nómina/cuotas patronales )</t>
  </si>
  <si>
    <t>Octubre  2018 segunda quincena  (nómina/cuotas patronales )</t>
  </si>
  <si>
    <t>30% El Santuario del Seño del Tula</t>
  </si>
  <si>
    <t>70% El Santuario del Señor de Tula</t>
  </si>
  <si>
    <t>Imprevistos y estructural adicional Señor de Tula</t>
  </si>
  <si>
    <t>70% más imprevistos U.H. El Higuerón</t>
  </si>
  <si>
    <t>Vivienda</t>
  </si>
  <si>
    <r>
      <t xml:space="preserve">PROYECTO JOJUTLA INFONAVIT
</t>
    </r>
    <r>
      <rPr>
        <sz val="10"/>
        <color theme="1"/>
        <rFont val="Century Gothic"/>
        <family val="2"/>
      </rPr>
      <t>Fundación Hogares, I.A.P. - Resumen de donativos recibidos
Periodo: 01-marzo-2018 al 31-octubre-2018</t>
    </r>
  </si>
  <si>
    <t>JM-274</t>
  </si>
  <si>
    <t>Grudesal, S.A. de C.V.</t>
  </si>
  <si>
    <t>Viáticos (alimentos)</t>
  </si>
  <si>
    <t>CC77C785</t>
  </si>
  <si>
    <t>JM-275</t>
  </si>
  <si>
    <t>GV Arquitectos, S.A. de C.V.</t>
  </si>
  <si>
    <t>22F2B31F</t>
  </si>
  <si>
    <t xml:space="preserve">Pago de estimación dos relativo a la construcción de la Escuela Primaria Emiliano Zapata </t>
  </si>
  <si>
    <t>JM-276</t>
  </si>
  <si>
    <t>Jace Internacional, S.A. de C.V.</t>
  </si>
  <si>
    <t>E5040A65</t>
  </si>
  <si>
    <t>JM-277</t>
  </si>
  <si>
    <t>JM-278</t>
  </si>
  <si>
    <t>JM-279</t>
  </si>
  <si>
    <t>Estación de Servicios Buenavista, S.A.</t>
  </si>
  <si>
    <t>9AF2C6EA</t>
  </si>
  <si>
    <t>430F9A7E</t>
  </si>
  <si>
    <t>Cadena Comercial Oxxo, S.A. de C.V.</t>
  </si>
  <si>
    <t>27F235D6</t>
  </si>
  <si>
    <t>JM-280</t>
  </si>
  <si>
    <t xml:space="preserve">Pago dos relativo a la revisión de catálogo  de conceptos de los nueve proyectos </t>
  </si>
  <si>
    <t>8A8B8988</t>
  </si>
  <si>
    <t>Revisión de catálogo de conceptos</t>
  </si>
  <si>
    <t>JM-281</t>
  </si>
  <si>
    <t>59BD234A</t>
  </si>
  <si>
    <t>JM-282</t>
  </si>
  <si>
    <t>Grupo Telu, S.A. de C.V.</t>
  </si>
  <si>
    <t>Pago relativo a la Renovación del Parque la Alameda (estimación 6)</t>
  </si>
  <si>
    <t>8CF0CF8B</t>
  </si>
  <si>
    <t>0180928151</t>
  </si>
  <si>
    <t>JM-283</t>
  </si>
  <si>
    <t xml:space="preserve">Pago de estimación cuatro por los servicios de supervisión y post construcción de la Explanada Municipal / Zócalo </t>
  </si>
  <si>
    <t>7FF3EDAC</t>
  </si>
  <si>
    <t>JM-284</t>
  </si>
  <si>
    <t>B20D3280</t>
  </si>
  <si>
    <t>Intervención social</t>
  </si>
  <si>
    <t>JM-285</t>
  </si>
  <si>
    <t>Anel Ocampo Huicochea</t>
  </si>
  <si>
    <t>Arrendamiento</t>
  </si>
  <si>
    <t>Renta de casa habitación del mes de Noviembre</t>
  </si>
  <si>
    <t>CF3B0E98</t>
  </si>
  <si>
    <t>JM-286</t>
  </si>
  <si>
    <t>JM-287</t>
  </si>
  <si>
    <t>FBB3908D</t>
  </si>
  <si>
    <t>JM-288</t>
  </si>
  <si>
    <t>CFE Suministrador de Servicios Eléctricos</t>
  </si>
  <si>
    <t>JM-289</t>
  </si>
  <si>
    <t>0CCFB165</t>
  </si>
  <si>
    <t>JM-290</t>
  </si>
  <si>
    <t xml:space="preserve">Pago tres relativo a la revisión de catálogo  de conceptos de los nueve proyectos </t>
  </si>
  <si>
    <t>C13B8058</t>
  </si>
  <si>
    <t>JM-291</t>
  </si>
  <si>
    <t xml:space="preserve">Pago de estimación tres  relativo a la construcción de la Escuela Primaria Emiliano Zapata </t>
  </si>
  <si>
    <t>5377136C</t>
  </si>
  <si>
    <t>JM-292</t>
  </si>
  <si>
    <t>Pago relativo a la Renovación del Parque la Alameda (estimación 7)</t>
  </si>
  <si>
    <t>4E0554E3</t>
  </si>
  <si>
    <t>JM-293</t>
  </si>
  <si>
    <t>D0023749</t>
  </si>
  <si>
    <t>JM-294</t>
  </si>
  <si>
    <t xml:space="preserve">Pago de estimación uno relativo a la construcción del Centro Comunitario en la Localidad del Higuerón </t>
  </si>
  <si>
    <t>EC10263F</t>
  </si>
  <si>
    <t>JM-295</t>
  </si>
  <si>
    <t>Bolsas para basura</t>
  </si>
  <si>
    <t>8A364E62</t>
  </si>
  <si>
    <t>JM-296</t>
  </si>
  <si>
    <t>Agua purificada</t>
  </si>
  <si>
    <t>DA07CAF6</t>
  </si>
  <si>
    <t>JM-297</t>
  </si>
  <si>
    <t>F2D495E5</t>
  </si>
  <si>
    <t>JM-298</t>
  </si>
  <si>
    <t xml:space="preserve">Pago de servicios de internet y telefonía </t>
  </si>
  <si>
    <t>Telefonía por cable, S.A. DE C. V.</t>
  </si>
  <si>
    <t>CA59D08C</t>
  </si>
  <si>
    <t>JM-299</t>
  </si>
  <si>
    <t>JM-300</t>
  </si>
  <si>
    <t xml:space="preserve">Servicios Circuito Interior, S. A. DE C. V. </t>
  </si>
  <si>
    <t>Gasolina</t>
  </si>
  <si>
    <t xml:space="preserve">Insumos </t>
  </si>
  <si>
    <t>D1214008</t>
  </si>
  <si>
    <t>JM-301</t>
  </si>
  <si>
    <t>JM-302</t>
  </si>
  <si>
    <t>Cibertec,  S. A. DE C. V.</t>
  </si>
  <si>
    <t>37B4C157</t>
  </si>
  <si>
    <t>JM-303</t>
  </si>
  <si>
    <t>BDF63A9A</t>
  </si>
  <si>
    <t>JM-304</t>
  </si>
  <si>
    <t xml:space="preserve">Pago dos relativo a la Supervisión y Post Construcción de Parque la Alameda </t>
  </si>
  <si>
    <t>JM-305</t>
  </si>
  <si>
    <t>87A43157</t>
  </si>
  <si>
    <t>JM-307</t>
  </si>
  <si>
    <t>764A534C</t>
  </si>
  <si>
    <t>JM-308</t>
  </si>
  <si>
    <t>56E42B8D</t>
  </si>
  <si>
    <t>JM-309</t>
  </si>
  <si>
    <t>Servicios</t>
  </si>
  <si>
    <t>511C70CB</t>
  </si>
  <si>
    <t>Pago de servicios de telefonía e internet</t>
  </si>
  <si>
    <t>JM-306</t>
  </si>
  <si>
    <t>JM-310</t>
  </si>
  <si>
    <t>DFB9D2FE</t>
  </si>
  <si>
    <t>A8673355</t>
  </si>
  <si>
    <t>Noviembre 2018 primera quincena (asimilados)</t>
  </si>
  <si>
    <t>Noviembre 2018 segunda quincena (asimilados)</t>
  </si>
  <si>
    <t>Noviembre 2018 primera quincena (Nómina)</t>
  </si>
  <si>
    <t>Noviembre 2018 segunda quincena (Nómina/cuotas patronales )</t>
  </si>
  <si>
    <t>Noviembre 2018 segunda quincena  (nómina/cuotas patronales )</t>
  </si>
  <si>
    <t>Noviembre  2018 primera quincena (nómina)</t>
  </si>
  <si>
    <t>Noviembre 2018 primera quincena (nómina)</t>
  </si>
  <si>
    <t>Noviembre  2018 segunda quincena (nómina/cuotas patronales )</t>
  </si>
  <si>
    <t>Noviembre 2018 segunda quincena (nómina/cuotas patronales )</t>
  </si>
  <si>
    <t>Noviembre  2018 primera quincena (Nómina)</t>
  </si>
  <si>
    <t>Noviembre 2018 segunda quincena  (Nómina/cuotas patronales )</t>
  </si>
  <si>
    <t>Noviembre 2018 segunda quincena  (Nómina/cuotas patronales)</t>
  </si>
  <si>
    <t>JM-311</t>
  </si>
  <si>
    <t>JM-312</t>
  </si>
  <si>
    <t>JM-313</t>
  </si>
  <si>
    <t>JM-314</t>
  </si>
  <si>
    <t>JM-315</t>
  </si>
  <si>
    <t>JM-316</t>
  </si>
  <si>
    <t>JM-317</t>
  </si>
  <si>
    <t>JM-318</t>
  </si>
  <si>
    <t>JM-319</t>
  </si>
  <si>
    <t>JM-320</t>
  </si>
  <si>
    <t>JM-321</t>
  </si>
  <si>
    <t>JM-322</t>
  </si>
  <si>
    <t>JM-323</t>
  </si>
  <si>
    <t>JM-324</t>
  </si>
  <si>
    <t>JM-325</t>
  </si>
  <si>
    <t>JM-326</t>
  </si>
  <si>
    <t>JM-327</t>
  </si>
  <si>
    <t>JM-329</t>
  </si>
  <si>
    <t>JM-330</t>
  </si>
  <si>
    <t>JM-328</t>
  </si>
  <si>
    <t>843E3F4E</t>
  </si>
  <si>
    <t>A546F169</t>
  </si>
  <si>
    <t>2439E763</t>
  </si>
  <si>
    <t>507714A7</t>
  </si>
  <si>
    <t>3E5730CF</t>
  </si>
  <si>
    <t>DF402D28</t>
  </si>
  <si>
    <t>92EC3669</t>
  </si>
  <si>
    <t>F1B16D59</t>
  </si>
  <si>
    <t>EEB29973</t>
  </si>
  <si>
    <t>ABF6EF52</t>
  </si>
  <si>
    <t>08E7391D</t>
  </si>
  <si>
    <t>FCBE04B3</t>
  </si>
  <si>
    <t>6D091A0D</t>
  </si>
  <si>
    <t>CDA7937E</t>
  </si>
  <si>
    <t>74987E5E</t>
  </si>
  <si>
    <t>71C2D781</t>
  </si>
  <si>
    <t>26C35AAF</t>
  </si>
  <si>
    <t>2C8FA904</t>
  </si>
  <si>
    <t>56B52802</t>
  </si>
  <si>
    <t>579A7222</t>
  </si>
  <si>
    <t>47C80810</t>
  </si>
  <si>
    <t>3094FBFB</t>
  </si>
  <si>
    <t>58412E29</t>
  </si>
  <si>
    <t>01299170</t>
  </si>
  <si>
    <t xml:space="preserve">Pago de estimación cuatro  relativo a la construcción de la Escuela Primaria Emiliano Zapata </t>
  </si>
  <si>
    <t>Pago de servicio</t>
  </si>
  <si>
    <t>Pago dos relativo a la Supervisión y Post Construcción de la Capilla Santa Cruz</t>
  </si>
  <si>
    <t>Pago relativo a la Supervisión y Post Construcción de la Capilla Santa Cruz</t>
  </si>
  <si>
    <t>AMEX-2005</t>
  </si>
  <si>
    <t>JM-331</t>
  </si>
  <si>
    <t xml:space="preserve">Grupo Hotelero Grafa, S. A. DE C. V. </t>
  </si>
  <si>
    <t>F6D55270</t>
  </si>
  <si>
    <t>JM-332</t>
  </si>
  <si>
    <t>Juan Andrés Meza Fariello</t>
  </si>
  <si>
    <t>Levantamiento fotográfico y de vídeo del mes Noviembre del 2018</t>
  </si>
  <si>
    <t>AAA1EA4B</t>
  </si>
  <si>
    <t>JM-333</t>
  </si>
  <si>
    <t>58933BD1</t>
  </si>
  <si>
    <t>JM-334</t>
  </si>
  <si>
    <t xml:space="preserve">Complemento de pago de estimación cinco  relativo a la construcción de la Escuela Primaria Emiliano Zapata </t>
  </si>
  <si>
    <t>41A5F4F8</t>
  </si>
  <si>
    <t>JM-335</t>
  </si>
  <si>
    <t>Noriega Bautista Filogonio</t>
  </si>
  <si>
    <t>Bultos de composta madura</t>
  </si>
  <si>
    <t>3C2790E0</t>
  </si>
  <si>
    <t>JM-336</t>
  </si>
  <si>
    <t>Materiales varios para huerto</t>
  </si>
  <si>
    <t>AAA14850</t>
  </si>
  <si>
    <t>JM-337</t>
  </si>
  <si>
    <t>Insumos para taller  de Huerto Celtec con fomy</t>
  </si>
  <si>
    <t>5F9707AD</t>
  </si>
  <si>
    <t>JM-338</t>
  </si>
  <si>
    <t>Farmacia Guadalajara S. A. DE C. V.</t>
  </si>
  <si>
    <t>Insumos para oficina</t>
  </si>
  <si>
    <t>758766B0</t>
  </si>
  <si>
    <t>JM-339</t>
  </si>
  <si>
    <t>Materiales Impulsora del Sur, S. A. DE  C. V.</t>
  </si>
  <si>
    <t>Herramienta para taller de huertos</t>
  </si>
  <si>
    <t>11ADD4B3</t>
  </si>
  <si>
    <t>JM-340</t>
  </si>
  <si>
    <t>Vale azul  (Miriam Flores)</t>
  </si>
  <si>
    <t>Pago de Servicio</t>
  </si>
  <si>
    <t xml:space="preserve">Pago de servicio de limpieza oficinas (3 días) </t>
  </si>
  <si>
    <t>JM-341</t>
  </si>
  <si>
    <t>1A89F42B</t>
  </si>
  <si>
    <t>JM-342</t>
  </si>
  <si>
    <t>Viáticos (Alimentos)</t>
  </si>
  <si>
    <t>34B93DD2</t>
  </si>
  <si>
    <t>JM-343</t>
  </si>
  <si>
    <t>JM-344</t>
  </si>
  <si>
    <t xml:space="preserve">Pago de estimación dos relativo a la construcción del Centro Comunitario en la Localidad del Higuerón </t>
  </si>
  <si>
    <t>29687ED7</t>
  </si>
  <si>
    <t>JM-345</t>
  </si>
  <si>
    <t>FB960BF6</t>
  </si>
  <si>
    <t>JM-346</t>
  </si>
  <si>
    <t>Cibertec S. A. DE C. V.</t>
  </si>
  <si>
    <t>C97EF40C</t>
  </si>
  <si>
    <t>JM-347</t>
  </si>
  <si>
    <t>Impresión de informes</t>
  </si>
  <si>
    <t>B904736A</t>
  </si>
  <si>
    <t>JM-348</t>
  </si>
  <si>
    <t>34F4AD5B</t>
  </si>
  <si>
    <t>JM-349</t>
  </si>
  <si>
    <t>DECD9D5F</t>
  </si>
  <si>
    <t>JM-350</t>
  </si>
  <si>
    <t>Pago relativo a la Renovación del Parque la Alameda (estimación 8)</t>
  </si>
  <si>
    <t>2C76D4B</t>
  </si>
  <si>
    <t>JM-351</t>
  </si>
  <si>
    <t xml:space="preserve">Obras Especializadas de Infraestructura S.A DE C.V </t>
  </si>
  <si>
    <t>Construcción del Santuario Tula</t>
  </si>
  <si>
    <t>BE87374A</t>
  </si>
  <si>
    <t>JM-352</t>
  </si>
  <si>
    <t>Autos Pullman de Morelos Servicio de Lujo S.A. DE C. V.</t>
  </si>
  <si>
    <t>ED4EC008</t>
  </si>
  <si>
    <t>JM-353</t>
  </si>
  <si>
    <t>FF12909C</t>
  </si>
  <si>
    <t>JM-354</t>
  </si>
  <si>
    <t>Comercializadora GU-SO , S.A. de C.V.</t>
  </si>
  <si>
    <t>F3990436</t>
  </si>
  <si>
    <t>JM-355</t>
  </si>
  <si>
    <t>C83B6D68</t>
  </si>
  <si>
    <t>JM-356</t>
  </si>
  <si>
    <t>Energía y Gas de Cuautla S. A. DE C.V.</t>
  </si>
  <si>
    <t>EBFDA851</t>
  </si>
  <si>
    <t>JM-357</t>
  </si>
  <si>
    <t>D644733F</t>
  </si>
  <si>
    <t>JM-358</t>
  </si>
  <si>
    <t>41E40383</t>
  </si>
  <si>
    <t>JM-359</t>
  </si>
  <si>
    <t>Joel Ramírez Soto</t>
  </si>
  <si>
    <t>AAA1A317</t>
  </si>
  <si>
    <t>JM-360</t>
  </si>
  <si>
    <t>AAA1E272</t>
  </si>
  <si>
    <t>JM-361</t>
  </si>
  <si>
    <t>Isela Keila Juárez López</t>
  </si>
  <si>
    <t>FB57379E</t>
  </si>
  <si>
    <t>JM-362</t>
  </si>
  <si>
    <t>AAA1DF57</t>
  </si>
  <si>
    <t>JM-363</t>
  </si>
  <si>
    <t>María Cristina Valle Quiroz</t>
  </si>
  <si>
    <t>AAA1582F</t>
  </si>
  <si>
    <t>JM-364</t>
  </si>
  <si>
    <t>Materiales para taller artesanal</t>
  </si>
  <si>
    <t>AAA156F1</t>
  </si>
  <si>
    <t>JM-365</t>
  </si>
  <si>
    <t>Vale azul (Miriam  Flores)</t>
  </si>
  <si>
    <t xml:space="preserve">Pago de servicio de limpieza oficinas (2 días) </t>
  </si>
  <si>
    <t>JM-366</t>
  </si>
  <si>
    <t>EF47836B</t>
  </si>
  <si>
    <t>JM-367</t>
  </si>
  <si>
    <t xml:space="preserve">Pago de estimación cinco por los servicios de supervisión y post construcción de la Explanada Municipal / Zócalo </t>
  </si>
  <si>
    <t>7640371C</t>
  </si>
  <si>
    <t>JM-368</t>
  </si>
  <si>
    <t>Pago de servicio internet</t>
  </si>
  <si>
    <t>883D171E</t>
  </si>
  <si>
    <t>JM-369</t>
  </si>
  <si>
    <t>Pago relativo a la supervisión arquitectónica para la Construcción del Centro Comunitario  (noviembre)</t>
  </si>
  <si>
    <t>D6007922</t>
  </si>
  <si>
    <t>JM-370</t>
  </si>
  <si>
    <t>Pago relativo a la supervisión arquitectónica para la Construcción del Centro Comunitario  (diciembre)</t>
  </si>
  <si>
    <t>F57A8318</t>
  </si>
  <si>
    <t>JM-371</t>
  </si>
  <si>
    <t>Pago relativo a la supervisión arquitectónica para la Construcción del Parque la Alameda  (noviembre)</t>
  </si>
  <si>
    <t>3014C63D</t>
  </si>
  <si>
    <t>JM-372</t>
  </si>
  <si>
    <t>Pago relativo a la supervisión arquitectónica para la Construcción del Parque la Alameda  (diciembre)</t>
  </si>
  <si>
    <t>9BE7F379</t>
  </si>
  <si>
    <t>JM-373</t>
  </si>
  <si>
    <t>CB063B71</t>
  </si>
  <si>
    <t>JM-374</t>
  </si>
  <si>
    <t xml:space="preserve">Gasolina </t>
  </si>
  <si>
    <t>E89A3B7D</t>
  </si>
  <si>
    <t>JM-375</t>
  </si>
  <si>
    <t>Materiales de mantenimiento oficina</t>
  </si>
  <si>
    <t>78B22DC9</t>
  </si>
  <si>
    <t>JM-376</t>
  </si>
  <si>
    <t>JM-377</t>
  </si>
  <si>
    <t>JM-378</t>
  </si>
  <si>
    <t>70CAA062</t>
  </si>
  <si>
    <t>JM-379</t>
  </si>
  <si>
    <t xml:space="preserve">Pago cuatro relativo a la revisión de catálogo  de conceptos de los nueve proyectos </t>
  </si>
  <si>
    <t>856DE9CF</t>
  </si>
  <si>
    <t>JM-380</t>
  </si>
  <si>
    <t xml:space="preserve">Pago de estimación tres relativo a la construcción del Centro Comunitario en la Localidad del Higuerón </t>
  </si>
  <si>
    <t>C7630316</t>
  </si>
  <si>
    <t>JM-381</t>
  </si>
  <si>
    <t>JM-382</t>
  </si>
  <si>
    <t>9F527A72</t>
  </si>
  <si>
    <t>JM-383</t>
  </si>
  <si>
    <t>Levantamiento fotográfico y de vídeo del mes Diciembre del 2018</t>
  </si>
  <si>
    <t>AAA1DBA2</t>
  </si>
  <si>
    <t>JM-384</t>
  </si>
  <si>
    <t>AB9B2173</t>
  </si>
  <si>
    <t>JM-385</t>
  </si>
  <si>
    <t>5D57D165</t>
  </si>
  <si>
    <t>JM-386</t>
  </si>
  <si>
    <t>ONE Cuernavaca</t>
  </si>
  <si>
    <t>7B066ACD</t>
  </si>
  <si>
    <t>JM-387</t>
  </si>
  <si>
    <t>9481F99E</t>
  </si>
  <si>
    <t>JM-388</t>
  </si>
  <si>
    <t xml:space="preserve">Optimizar e Incrementar, S. A. DE C. V. </t>
  </si>
  <si>
    <t>3B61A1B7</t>
  </si>
  <si>
    <t>JM-389</t>
  </si>
  <si>
    <t>Vale azul (Juan Paratore)</t>
  </si>
  <si>
    <t>JM-390</t>
  </si>
  <si>
    <t>Diciembre 2018 primera quincena (asimilados)</t>
  </si>
  <si>
    <t>E8CA4476</t>
  </si>
  <si>
    <t>JM-391</t>
  </si>
  <si>
    <t>Diciembre 2018 segunda quincena (asimilados)</t>
  </si>
  <si>
    <t>E62C99C3</t>
  </si>
  <si>
    <t>JM-392</t>
  </si>
  <si>
    <t>Diciembre 2018 primera quincena (Nómina)</t>
  </si>
  <si>
    <t>DD377F36</t>
  </si>
  <si>
    <t>JM-393</t>
  </si>
  <si>
    <t>Diciembre  2018 segunda quincena (Nómina/cuotas patronales)</t>
  </si>
  <si>
    <t>A5F3EEA5</t>
  </si>
  <si>
    <t>JM-394</t>
  </si>
  <si>
    <t>Diciembre  2018 primera quincena (nómina)</t>
  </si>
  <si>
    <t>7384C776</t>
  </si>
  <si>
    <t>JM-395</t>
  </si>
  <si>
    <t>Diciembre 2018 segunda quincena  (nómina/cuotas patronales )</t>
  </si>
  <si>
    <t>A1E277F1</t>
  </si>
  <si>
    <t>JM-396</t>
  </si>
  <si>
    <t>5549A0D8</t>
  </si>
  <si>
    <t>JM-397</t>
  </si>
  <si>
    <t>Diciembre  2018 segunda quincena  (nómina/cuotas patronales )</t>
  </si>
  <si>
    <t>E97827F7</t>
  </si>
  <si>
    <t>JM-398</t>
  </si>
  <si>
    <t>8EF33ACA</t>
  </si>
  <si>
    <t>JM-399</t>
  </si>
  <si>
    <t>Diciembre  2018 segunda quincena (nómina/cuotas patronales )</t>
  </si>
  <si>
    <t>7BF0BDAE</t>
  </si>
  <si>
    <t>JM-400</t>
  </si>
  <si>
    <t>A24DE398</t>
  </si>
  <si>
    <t>JM-401</t>
  </si>
  <si>
    <t>BA09B376</t>
  </si>
  <si>
    <t>JM-402</t>
  </si>
  <si>
    <t>Diciembre 2018 primera quincena (nómina)</t>
  </si>
  <si>
    <t>0D8192AC</t>
  </si>
  <si>
    <t>JM-403</t>
  </si>
  <si>
    <t>8CA6CEAB</t>
  </si>
  <si>
    <t>JM-404</t>
  </si>
  <si>
    <t>Diciembre  2018 primera quincena (Nómina)</t>
  </si>
  <si>
    <t>A2032A66</t>
  </si>
  <si>
    <t>JM-405</t>
  </si>
  <si>
    <t>Diciembre 2018 segunda quincena  (Nómina/cuotas patronales )</t>
  </si>
  <si>
    <t>3F5421DF</t>
  </si>
  <si>
    <t>JM-406</t>
  </si>
  <si>
    <t>CDD2DF69</t>
  </si>
  <si>
    <t>JM-407</t>
  </si>
  <si>
    <t>Diciembre 2018 segunda quincena  (Nómina/cuotas patronales)</t>
  </si>
  <si>
    <t>FC7A9A87</t>
  </si>
  <si>
    <t>JM-408</t>
  </si>
  <si>
    <t>DC6B589F</t>
  </si>
  <si>
    <t>JM-409</t>
  </si>
  <si>
    <t>765F908E</t>
  </si>
  <si>
    <t>JM-410</t>
  </si>
  <si>
    <t>A9B233B8</t>
  </si>
  <si>
    <t>JM-411</t>
  </si>
  <si>
    <t>B145EE0A</t>
  </si>
  <si>
    <t>Pago relativo a la Renovación del Parque la Alameda (estimación 4 extraordinaria)</t>
  </si>
  <si>
    <t>JM-412</t>
  </si>
  <si>
    <t>JM-413</t>
  </si>
  <si>
    <t>192FD7AE</t>
  </si>
  <si>
    <t>JM-414</t>
  </si>
  <si>
    <t>Bizcochería Jojutlense S de RL de CV</t>
  </si>
  <si>
    <t>727E8945</t>
  </si>
  <si>
    <t>JM-415</t>
  </si>
  <si>
    <t>Construcción Explanada Municipal/Zócalo</t>
  </si>
  <si>
    <t>Pago extraordinario uno  relativo a la renovación de la Explanada Municipal/Zócalo</t>
  </si>
  <si>
    <t>7D0D9DCB</t>
  </si>
  <si>
    <t>JM-416</t>
  </si>
  <si>
    <t xml:space="preserve">Pago de estimación siete  relativo a la construcción de la Escuela Primaria Emiliano Zapata </t>
  </si>
  <si>
    <t>92CD7653</t>
  </si>
  <si>
    <t>JM-417</t>
  </si>
  <si>
    <t xml:space="preserve">Pago de estimación seis relativo a la construcción de la Escuela Primaria Emiliano Zapata </t>
  </si>
  <si>
    <t>ED0F19FC</t>
  </si>
  <si>
    <t>JM-418</t>
  </si>
  <si>
    <t xml:space="preserve">Ingeniería Ambiental y Urbana, S.A. de C.V </t>
  </si>
  <si>
    <t>Supervisión de la construcción del Santuario del Señor de Tula</t>
  </si>
  <si>
    <t xml:space="preserve">Pago relativo al anticipo del 30%  a la supervisión arquitectónica para la construcción del Santuario del Señor de Tula </t>
  </si>
  <si>
    <t>309AB2B2</t>
  </si>
  <si>
    <t>JM-419</t>
  </si>
  <si>
    <t>Pago de estimación uno  relativo a la Construcción de Santuario de Tula  (anticipo)</t>
  </si>
  <si>
    <t>591B5683</t>
  </si>
  <si>
    <t>JM-420</t>
  </si>
  <si>
    <t>Juan Manuel Peñaloza García</t>
  </si>
  <si>
    <t>Levantamiento topográfico</t>
  </si>
  <si>
    <t>TC06C7C0</t>
  </si>
  <si>
    <t>JM-421</t>
  </si>
  <si>
    <t>JM-422</t>
  </si>
  <si>
    <t>Pago de la estimación ocho por los servicios integrales para la asistencia Técnico-Administrativa y Legal</t>
  </si>
  <si>
    <t>4EFC953E</t>
  </si>
  <si>
    <t>JM-423</t>
  </si>
  <si>
    <t>Supervisión de obra de la Explanada Municipal / Zócalo</t>
  </si>
  <si>
    <t xml:space="preserve">Pago de estimación seis por los servicios de supervisión y post construcción de la Explanada Municipal / Zócalo </t>
  </si>
  <si>
    <t>73D1275B</t>
  </si>
  <si>
    <t>JM-424</t>
  </si>
  <si>
    <t>Pago de estimación dos  relativo a la Construcción de Santuario de Tula  (anticipo)</t>
  </si>
  <si>
    <t>724FE935</t>
  </si>
  <si>
    <t>JM-425</t>
  </si>
  <si>
    <t>Gufersa,S. A. de C.V.</t>
  </si>
  <si>
    <t>BDFDAFE4</t>
  </si>
  <si>
    <t>JM-426</t>
  </si>
  <si>
    <t>JM-427</t>
  </si>
  <si>
    <t>54FAB503</t>
  </si>
  <si>
    <t>JM-428</t>
  </si>
  <si>
    <t>BE0EEACE</t>
  </si>
  <si>
    <t>JM-429</t>
  </si>
  <si>
    <t>27B31300</t>
  </si>
  <si>
    <t>JM-430</t>
  </si>
  <si>
    <t>6A53F283</t>
  </si>
  <si>
    <t>JM-431</t>
  </si>
  <si>
    <t>Servicio Cossy, S.A. de C. V.</t>
  </si>
  <si>
    <t>E633FBE9</t>
  </si>
  <si>
    <t>JM-432</t>
  </si>
  <si>
    <t>2C00485C</t>
  </si>
  <si>
    <t>JM-433</t>
  </si>
  <si>
    <t xml:space="preserve">Pago de estimación ocho relativo a la construcción de la Escuela Primaria Emiliano Zapata </t>
  </si>
  <si>
    <t>025E7CC2</t>
  </si>
  <si>
    <t>JM-434</t>
  </si>
  <si>
    <t xml:space="preserve">Consorcio Gasolinero Plus, S. A. de C. V. </t>
  </si>
  <si>
    <t>3D237699</t>
  </si>
  <si>
    <t>JM-435</t>
  </si>
  <si>
    <t>F407DEC4</t>
  </si>
  <si>
    <t>JM-436</t>
  </si>
  <si>
    <t xml:space="preserve">Mariana Navarro Huesca </t>
  </si>
  <si>
    <t xml:space="preserve">Materiales difusión </t>
  </si>
  <si>
    <t>EA8DB614</t>
  </si>
  <si>
    <t>JM-437</t>
  </si>
  <si>
    <t>JM-438</t>
  </si>
  <si>
    <t>548E3499</t>
  </si>
  <si>
    <t>JM-439</t>
  </si>
  <si>
    <t>Laura Marmolejo Garduño</t>
  </si>
  <si>
    <t xml:space="preserve">Materiales para huerto </t>
  </si>
  <si>
    <t>AAA15653</t>
  </si>
  <si>
    <t>JM-440</t>
  </si>
  <si>
    <t>Mario Zaragoza Ocampo</t>
  </si>
  <si>
    <t>AAA175A6</t>
  </si>
  <si>
    <t>JM-441</t>
  </si>
  <si>
    <t>Comercializadora Velev , S.A. de C.V.</t>
  </si>
  <si>
    <t>0CBCE26D</t>
  </si>
  <si>
    <t>JM-442</t>
  </si>
  <si>
    <t>322B6BB2</t>
  </si>
  <si>
    <t>JM-443</t>
  </si>
  <si>
    <t>Gasolinera Tad Alpuyeca, S. A. de C.V.</t>
  </si>
  <si>
    <t>929784AD</t>
  </si>
  <si>
    <t>JM-444</t>
  </si>
  <si>
    <t>Silvia Abe Almada</t>
  </si>
  <si>
    <t>5F7D7F49</t>
  </si>
  <si>
    <t>JM-445</t>
  </si>
  <si>
    <t>Autobuses de Primera Clase México Zacatepec, S. A de C. V.</t>
  </si>
  <si>
    <t>7472E84E</t>
  </si>
  <si>
    <t>JM-446</t>
  </si>
  <si>
    <t xml:space="preserve">Intervención Social </t>
  </si>
  <si>
    <t>472D42BA</t>
  </si>
  <si>
    <t>JM-447</t>
  </si>
  <si>
    <t>A5DB387E</t>
  </si>
  <si>
    <t>JM-448</t>
  </si>
  <si>
    <t>8586405C</t>
  </si>
  <si>
    <t>JM-449</t>
  </si>
  <si>
    <t>B8B225FC</t>
  </si>
  <si>
    <t>JM-450</t>
  </si>
  <si>
    <t>Vale azul  (Oswaldo Baltazar)</t>
  </si>
  <si>
    <t>Viáticos (taxi)</t>
  </si>
  <si>
    <t>JM-451</t>
  </si>
  <si>
    <t>JM-452</t>
  </si>
  <si>
    <t xml:space="preserve">Pago de estimación cuatro relativo a la construcción del Centro Comunitario en la Localidad del Higuerón </t>
  </si>
  <si>
    <t>F006AD32</t>
  </si>
  <si>
    <t>JM-453</t>
  </si>
  <si>
    <t>5EE9C9D5</t>
  </si>
  <si>
    <t>JM-454</t>
  </si>
  <si>
    <t>69E9049E</t>
  </si>
  <si>
    <t>JM-455</t>
  </si>
  <si>
    <t>Materiales de  oficina</t>
  </si>
  <si>
    <t>998805C8</t>
  </si>
  <si>
    <t>JM-456</t>
  </si>
  <si>
    <t>Luis Mata Valdez</t>
  </si>
  <si>
    <t xml:space="preserve">Materiales de difusión </t>
  </si>
  <si>
    <t>B4C9C51B</t>
  </si>
  <si>
    <t>JM-457</t>
  </si>
  <si>
    <t>04DD35CB</t>
  </si>
  <si>
    <t>JM-458</t>
  </si>
  <si>
    <t>D1AACFBC</t>
  </si>
  <si>
    <t>JM-459</t>
  </si>
  <si>
    <t>Marco Antonio Gonzalez Guadarrama</t>
  </si>
  <si>
    <t xml:space="preserve">Materiales </t>
  </si>
  <si>
    <t>AAA16576</t>
  </si>
  <si>
    <t>JM-460</t>
  </si>
  <si>
    <t>AAA1F3C3</t>
  </si>
  <si>
    <t>JM-461</t>
  </si>
  <si>
    <t>AAA1F6B2</t>
  </si>
  <si>
    <t xml:space="preserve">Amex-2005 </t>
  </si>
  <si>
    <t>JM-462</t>
  </si>
  <si>
    <t>Radio Móvil Dipsa S.A. de C. V.</t>
  </si>
  <si>
    <t>F178D18C</t>
  </si>
  <si>
    <t>JM-463</t>
  </si>
  <si>
    <t>Pase, Servicios Electrónicos, S. A. de C. V.</t>
  </si>
  <si>
    <t>D61166E8</t>
  </si>
  <si>
    <t>A</t>
  </si>
  <si>
    <t>JM-464</t>
  </si>
  <si>
    <t>Enero 2019  primera quincena (asimilados)</t>
  </si>
  <si>
    <t>2F313886</t>
  </si>
  <si>
    <t>JM-465</t>
  </si>
  <si>
    <t>Enero 2019 segunda quincena (asimilados)</t>
  </si>
  <si>
    <t>50FFDB30</t>
  </si>
  <si>
    <t>JM-466</t>
  </si>
  <si>
    <t>Enero 2019  primera quincena (nómina)</t>
  </si>
  <si>
    <t>506F927C</t>
  </si>
  <si>
    <t>JM-467</t>
  </si>
  <si>
    <t>Enero 2019 segunda quincena (nómina/cuotas patronales)</t>
  </si>
  <si>
    <t>D2532A98</t>
  </si>
  <si>
    <t>JM-468</t>
  </si>
  <si>
    <t>1643FE16</t>
  </si>
  <si>
    <t>JM-469</t>
  </si>
  <si>
    <t>D0633895</t>
  </si>
  <si>
    <t>JM-470</t>
  </si>
  <si>
    <t>8ADA1306</t>
  </si>
  <si>
    <t>JM-471</t>
  </si>
  <si>
    <t>1B3326DF</t>
  </si>
  <si>
    <t>JM-472</t>
  </si>
  <si>
    <t>1A63774A</t>
  </si>
  <si>
    <t>JM-473</t>
  </si>
  <si>
    <t>C3992186</t>
  </si>
  <si>
    <t>JM-474</t>
  </si>
  <si>
    <t>DE6F8CF9</t>
  </si>
  <si>
    <t>JM-475</t>
  </si>
  <si>
    <t>0A460286</t>
  </si>
  <si>
    <t>JM-476</t>
  </si>
  <si>
    <t>F7CC9BEF</t>
  </si>
  <si>
    <t>JM-477</t>
  </si>
  <si>
    <t>BA854B28</t>
  </si>
  <si>
    <t>JM-478</t>
  </si>
  <si>
    <t>4B3412DC</t>
  </si>
  <si>
    <t>JM-479</t>
  </si>
  <si>
    <t>BF10DD9D</t>
  </si>
  <si>
    <t>JM-480</t>
  </si>
  <si>
    <t>52BB61A4</t>
  </si>
  <si>
    <t>JM-481</t>
  </si>
  <si>
    <t>9A4E7EF2</t>
  </si>
  <si>
    <t>JM-482</t>
  </si>
  <si>
    <t>6F8A06B8</t>
  </si>
  <si>
    <t>JM-483</t>
  </si>
  <si>
    <t>JM-484</t>
  </si>
  <si>
    <t>4C88F9E5</t>
  </si>
  <si>
    <t>Vale azul (Juan Rivas)</t>
  </si>
  <si>
    <t>Enero</t>
  </si>
  <si>
    <t>JM-486</t>
  </si>
  <si>
    <t>89C20B03</t>
  </si>
  <si>
    <t>JM-487</t>
  </si>
  <si>
    <t>AAA1E8E3</t>
  </si>
  <si>
    <t>JM-488</t>
  </si>
  <si>
    <t xml:space="preserve">Pago cinco relativo a la revisión de catálogo  de conceptos de los nueve proyectos </t>
  </si>
  <si>
    <t>3EE609FD</t>
  </si>
  <si>
    <t>JM-489</t>
  </si>
  <si>
    <t>Abastecedora Lumen, S. A. de C. V.</t>
  </si>
  <si>
    <t>Materiales (papel bond)</t>
  </si>
  <si>
    <t>E6D3C648</t>
  </si>
  <si>
    <t>JM-490</t>
  </si>
  <si>
    <t>2299CC62</t>
  </si>
  <si>
    <t>B2F061F4</t>
  </si>
  <si>
    <t>JM-492</t>
  </si>
  <si>
    <t>JM-493</t>
  </si>
  <si>
    <t>JM-494</t>
  </si>
  <si>
    <t>2DFEFF43</t>
  </si>
  <si>
    <t>JM-495</t>
  </si>
  <si>
    <t>Viáticos (gasolina)</t>
  </si>
  <si>
    <t>DCB9A544</t>
  </si>
  <si>
    <t>JM-496</t>
  </si>
  <si>
    <t>JM-497</t>
  </si>
  <si>
    <t>JM-498</t>
  </si>
  <si>
    <t>F1DAC378</t>
  </si>
  <si>
    <t>JM-499</t>
  </si>
  <si>
    <t>51CD144E</t>
  </si>
  <si>
    <t>JM-500</t>
  </si>
  <si>
    <t>Alimentos</t>
  </si>
  <si>
    <t>88424B63</t>
  </si>
  <si>
    <t>JM-501</t>
  </si>
  <si>
    <t>FC0622EB</t>
  </si>
  <si>
    <t>JM-502</t>
  </si>
  <si>
    <t>400658D4</t>
  </si>
  <si>
    <t>JM-503</t>
  </si>
  <si>
    <t>0564158A</t>
  </si>
  <si>
    <t>JM-504</t>
  </si>
  <si>
    <t>486D9B5F</t>
  </si>
  <si>
    <t>JM-505</t>
  </si>
  <si>
    <t>Impresiones</t>
  </si>
  <si>
    <t>JM-506</t>
  </si>
  <si>
    <t>Propinas</t>
  </si>
  <si>
    <t>JM-507</t>
  </si>
  <si>
    <t>DBCB3421</t>
  </si>
  <si>
    <t>Jonathan Paz Barba</t>
  </si>
  <si>
    <t>David Flores  Ocampo</t>
  </si>
  <si>
    <t>JM-511</t>
  </si>
  <si>
    <t>Materiales para taller bolsa artesanal</t>
  </si>
  <si>
    <t>AAA1256D</t>
  </si>
  <si>
    <t>JM-512</t>
  </si>
  <si>
    <t>JM-513</t>
  </si>
  <si>
    <t xml:space="preserve">Taller </t>
  </si>
  <si>
    <t>JM-514</t>
  </si>
  <si>
    <t xml:space="preserve">Traslado </t>
  </si>
  <si>
    <t>JM-515</t>
  </si>
  <si>
    <t>JM-516</t>
  </si>
  <si>
    <t>Vale azul (Berenice Espinoza)</t>
  </si>
  <si>
    <t>54788B8B</t>
  </si>
  <si>
    <t xml:space="preserve">Instituto de Capacitación para el Trabajo </t>
  </si>
  <si>
    <t>Capacitación taller bolsa de tela</t>
  </si>
  <si>
    <t>Capacitación taller bolsa artesanal</t>
  </si>
  <si>
    <t>Febrero 2019  primera quincena (asimilados)</t>
  </si>
  <si>
    <t>Febrero 2019  primera quincena (Nómina)</t>
  </si>
  <si>
    <t>Febrero 2019 segunda quincena (Nómina/cuotas patronales)</t>
  </si>
  <si>
    <t>JM-485</t>
  </si>
  <si>
    <t>JM-510</t>
  </si>
  <si>
    <t>JM-517</t>
  </si>
  <si>
    <t>JM-518</t>
  </si>
  <si>
    <t>5B9FF41D</t>
  </si>
  <si>
    <t>JM-519</t>
  </si>
  <si>
    <t>522A79F0</t>
  </si>
  <si>
    <t>JM-520</t>
  </si>
  <si>
    <t>JM-521</t>
  </si>
  <si>
    <t>Grupo Thor Sparing, S.A. de C.V.</t>
  </si>
  <si>
    <t>18C1484F</t>
  </si>
  <si>
    <t>Estación de Servicio Las Águilas, S.A. de C.V.</t>
  </si>
  <si>
    <t>F47B45BB</t>
  </si>
  <si>
    <t>JM-522</t>
  </si>
  <si>
    <t>Nueva Wal Mart de México, S de R.L. de C.V</t>
  </si>
  <si>
    <t>47F1AAF8</t>
  </si>
  <si>
    <t>JM-523</t>
  </si>
  <si>
    <t>B3DF75BA</t>
  </si>
  <si>
    <t>JM-524</t>
  </si>
  <si>
    <t>3C2A15B2</t>
  </si>
  <si>
    <t>JM-525</t>
  </si>
  <si>
    <t>B6C5A426</t>
  </si>
  <si>
    <t>JM-526</t>
  </si>
  <si>
    <t>346A83ED</t>
  </si>
  <si>
    <t>AAA130A2</t>
  </si>
  <si>
    <t>JM-527</t>
  </si>
  <si>
    <t>JM-528</t>
  </si>
  <si>
    <t>655EC44A</t>
  </si>
  <si>
    <t>JM-529</t>
  </si>
  <si>
    <t>Lonas Impresas Sequeira, S.A de C.V.</t>
  </si>
  <si>
    <t>JM-530</t>
  </si>
  <si>
    <t>AAA104E4</t>
  </si>
  <si>
    <t>JM-531</t>
  </si>
  <si>
    <t>Aerovías de México, S. A. de C.V.</t>
  </si>
  <si>
    <t>Traslado (avión)</t>
  </si>
  <si>
    <t>JM-532</t>
  </si>
  <si>
    <t>JM-533</t>
  </si>
  <si>
    <t>JM-534</t>
  </si>
  <si>
    <t>JM-535</t>
  </si>
  <si>
    <t>4E840060</t>
  </si>
  <si>
    <t>57113F92</t>
  </si>
  <si>
    <t>552B30FB</t>
  </si>
  <si>
    <t>JM-536</t>
  </si>
  <si>
    <t xml:space="preserve">Amex-1004 </t>
  </si>
  <si>
    <t>JM-537</t>
  </si>
  <si>
    <t>JM-538</t>
  </si>
  <si>
    <t>JM-539</t>
  </si>
  <si>
    <t>JM-540</t>
  </si>
  <si>
    <t>ADDBDBBB</t>
  </si>
  <si>
    <t>C62EA8FE</t>
  </si>
  <si>
    <t>La Calle del Vino, S.A. de C.V.</t>
  </si>
  <si>
    <t>9F0D623B</t>
  </si>
  <si>
    <t>JM-541</t>
  </si>
  <si>
    <t>JM-542</t>
  </si>
  <si>
    <t>JM-543</t>
  </si>
  <si>
    <t>JM-544</t>
  </si>
  <si>
    <t>JM-545</t>
  </si>
  <si>
    <t>JM-546</t>
  </si>
  <si>
    <t>JM-547</t>
  </si>
  <si>
    <t>JM-548</t>
  </si>
  <si>
    <t>JM-549</t>
  </si>
  <si>
    <t>JM-550</t>
  </si>
  <si>
    <t>JM-551</t>
  </si>
  <si>
    <t>JM-552</t>
  </si>
  <si>
    <t>JM-553</t>
  </si>
  <si>
    <t>JM-554</t>
  </si>
  <si>
    <t>JM-555</t>
  </si>
  <si>
    <t>JM-556</t>
  </si>
  <si>
    <t>JM-557</t>
  </si>
  <si>
    <t>JM-558</t>
  </si>
  <si>
    <t>JM-559</t>
  </si>
  <si>
    <t>JM-560</t>
  </si>
  <si>
    <t>1740679A</t>
  </si>
  <si>
    <t>03227C1C</t>
  </si>
  <si>
    <t>774A6B75</t>
  </si>
  <si>
    <t>´92418794</t>
  </si>
  <si>
    <t>002693EF</t>
  </si>
  <si>
    <t>544DA8B5</t>
  </si>
  <si>
    <t>20E796E3</t>
  </si>
  <si>
    <t>7375C839</t>
  </si>
  <si>
    <t>E2C0F79B</t>
  </si>
  <si>
    <t>6AF3F2FC</t>
  </si>
  <si>
    <t>4DB83120</t>
  </si>
  <si>
    <t>D4842DDD</t>
  </si>
  <si>
    <t>7DD1D477</t>
  </si>
  <si>
    <t>CAC599B7</t>
  </si>
  <si>
    <t>A670B2D4</t>
  </si>
  <si>
    <t>46578F96</t>
  </si>
  <si>
    <t>C423116F</t>
  </si>
  <si>
    <t>58F274FF</t>
  </si>
  <si>
    <t>2E04D42D</t>
  </si>
  <si>
    <t>E712B444</t>
  </si>
  <si>
    <t>3E0B22D8</t>
  </si>
  <si>
    <t>42816A94</t>
  </si>
  <si>
    <t>Traslado (gasolina)</t>
  </si>
  <si>
    <t>´68060056</t>
  </si>
  <si>
    <t>E4853A6D</t>
  </si>
  <si>
    <t>EFAF971E</t>
  </si>
  <si>
    <t>817F57AA</t>
  </si>
  <si>
    <t>625F22AF</t>
  </si>
  <si>
    <t>4E0410C7</t>
  </si>
  <si>
    <t>Autopista Urbana Norte, S.A. de C.V.</t>
  </si>
  <si>
    <t>Traslado (casetas)</t>
  </si>
  <si>
    <t>96EBC858</t>
  </si>
  <si>
    <t>6BCC743B</t>
  </si>
  <si>
    <t>410456E7</t>
  </si>
  <si>
    <t>50416E33</t>
  </si>
  <si>
    <t>Alimentos (propinas)</t>
  </si>
  <si>
    <t>Pago relativo a la supervisión arquitectónica para la construcción del Centro de Desarrollo Comunitario Higuerón (enero)</t>
  </si>
  <si>
    <t>Pago finiquito, relativo a la construcción del Jardín Central Ricardo Sánchez, Explanada Municipal, Soberana Convención Revolucionaría FH-MORELOS-ZOCALO-007-2018</t>
  </si>
  <si>
    <t>Pago de estimación nueve relativo a la construcción de la Escuela Primaria Emiliano Zapata, localidad del Higuerón. FH-MORELOS-ESCUELA EMILIANO ZAPATA-011-2018</t>
  </si>
  <si>
    <t>Pago de estimación diez relativo a la construcción de la Escuela Primaria Emiliano Zapata, localidad del Higuerón. FH-MORELOS-ESCUELA EMILIANO ZAPATA-011-2018</t>
  </si>
  <si>
    <t>Pago estimación extraordinario #1 relativo a la renovación Parque La Alameda FH-MORELOS-PARQUE LA ALAMEDA-005-2018</t>
  </si>
  <si>
    <t>Pago de estimación siete relativo a la supervisión y post-construcción de obra para la construcción del Jardín Central Ricardo Sánchez, Explanada Municipal, Soberana Convención Revolucionaria FH-MORELOS-ZOCALO-002-2018</t>
  </si>
  <si>
    <t>Pago de estimación #5 relativo a la Construcción de Santuario del Señor de Tula, perteneciente al municipio. FH-MORELOS-SANTUARIO SR. TULA-013-2018</t>
  </si>
  <si>
    <t xml:space="preserve">Herón Zaragoza Chávez </t>
  </si>
  <si>
    <t>Institución Bancaria</t>
  </si>
  <si>
    <t>Pago de la estimación uno por los servicios integrales para la asistencia Técnico-Administrativa y Legal</t>
  </si>
  <si>
    <t>Junio 2018 primer pago (asimilados)</t>
  </si>
  <si>
    <t>Pago inicial relativo a la supervisión y post construcción de la Alameda</t>
  </si>
  <si>
    <t>Pago inicial relativo a la supervisión y post construcción de la Capilla Santa Cruz</t>
  </si>
  <si>
    <t>Pago de la estimación dos por los servicios integrales para la asistencia Técnico-Administrativa y Legal</t>
  </si>
  <si>
    <t>Berenice Pérez Balcázar</t>
  </si>
  <si>
    <t xml:space="preserve">Servicio Santa Úrsula S.A. de C.V. </t>
  </si>
  <si>
    <t>Aguilar Núñez Roberta</t>
  </si>
  <si>
    <t>Pago de la estimación tres por los servicios integrales para la asistencia Técnico-Administrativa y Legal</t>
  </si>
  <si>
    <t>Pago de estimación uno relativo a la renovación de la Explanada Municipal / Zócalo</t>
  </si>
  <si>
    <t>Pago de estimación uno relativo a la construcción de la Capilla Santa Cruz</t>
  </si>
  <si>
    <t>Pago de anticipo relativo al diagnóstico y evaluación de vivienda  del municipio de Jojutla</t>
  </si>
  <si>
    <t xml:space="preserve">Noel Rodrigo Gómez Leyva </t>
  </si>
  <si>
    <t>Pago de junio por los servicios de supervisión arquitectónica de la Explanada Municipal / Zócalo</t>
  </si>
  <si>
    <t>Pago de julio por los servicios de supervisión arquitectónica de la Explanada Municipal / Zócalo</t>
  </si>
  <si>
    <t>Pago de estimación dos relativo a la renovación de la Explanada Municipal / Zócalo</t>
  </si>
  <si>
    <t>Pago de la estimación cuatro por los servicios integrales para la asistencia Técnico-Administrativa y Legal</t>
  </si>
  <si>
    <t>Pago elativo al diagnóstico y evaluación de vivienda  del municipio de Jojutla</t>
  </si>
  <si>
    <t>Pago de agosto por los servicios de supervisión arquitectónica de la Explanada Municipal / Zócalo</t>
  </si>
  <si>
    <t>Pago de estimación tres relativo a la renovación de la Explanada Municipal / Zócalo</t>
  </si>
  <si>
    <t>Pago de estimación dos relativo a la construcción de la Capilla Santa Cruz</t>
  </si>
  <si>
    <t>Beatriz García Jiménez</t>
  </si>
  <si>
    <t>Pago de la estimación seis por los servicios integrales para la asistencia Técnico-Administrativa y Legal</t>
  </si>
  <si>
    <t>Pago de septiembre por los servicios de supervisión arquitectónica de la Explanada Municipal / Zócalo</t>
  </si>
  <si>
    <t>Pago de estimación cuatro relativo a la renovación de la Explanada Municipal / Zócalo</t>
  </si>
  <si>
    <t>Pago de servicios de electricidad</t>
  </si>
  <si>
    <t>Pago de octubre por los servicios de supervisión arquitectónica de la Explanada Municipal / Zócalo</t>
  </si>
  <si>
    <t>Tiendas Súper Precio S.A. DE C. V.</t>
  </si>
  <si>
    <t>Pago de estimación cinco  relativo a la renovación de la Explanada Municipal / Zócalo</t>
  </si>
  <si>
    <t>Viáticos (hospedaje)</t>
  </si>
  <si>
    <t>Levantamiento audiovisuales</t>
  </si>
  <si>
    <t>Dolores Vázquez Sánchez</t>
  </si>
  <si>
    <t>Eva María Lugo Villa</t>
  </si>
  <si>
    <t>Pago de estimación tres relativo a la construcción de la Capilla Santa Cruz</t>
  </si>
  <si>
    <t>Pago de estimación seis  relativo a la renovación de la Explanada Municipal / Zócalo</t>
  </si>
  <si>
    <t>Pago inicial relativo a la Construcción de Santuario de Tula  (anticipo)</t>
  </si>
  <si>
    <t>Viáticos (traslados)</t>
  </si>
  <si>
    <t>María Teresa Gaona Salado</t>
  </si>
  <si>
    <t>Cásala Combustibles y Servicios S. A. DE C. V.</t>
  </si>
  <si>
    <t>Materiales peletería taller de calzado</t>
  </si>
  <si>
    <t>Pago de estimación siete  relativo a la renovación de la Explanada Municipal / Zócalo</t>
  </si>
  <si>
    <t>Pago por servicio de plomería en oficina Jojutla</t>
  </si>
  <si>
    <t>Pago extraordinario uno  relativo a la construcción de la Capilla Santa Cruz</t>
  </si>
  <si>
    <t>Pago extraordinario uno  relativo a la renovación de la Explanada Municipal / Zócalo</t>
  </si>
  <si>
    <t>Pago de estimación tres  relativo a la Construcción de Santuario de Tula  (anticipo)</t>
  </si>
  <si>
    <t>Pago de estimación 8, relativo a la construcción  del Jardín Central Ricardo Sánchez, Explanada Municipal, Sonerana Convención Revolucionaría FH-MORELOS-ZOCALO-007-2018</t>
  </si>
  <si>
    <t>Pago estimación #4 relativo a la construcción del Santuario del Señor de Tula, perteneciente al municipio FH-MORELOS-SANTUARIO SR. TULA-013-2018</t>
  </si>
  <si>
    <t>Servicios integrales para la asistencia técnico-administrativa y legal, en la elaboración del Libro Blanco sobre la aplicación de los recursos para la reconstrucción de Jojutla, Morelos. Estimación: Nueve</t>
  </si>
  <si>
    <t>Pago relativo a la supervisión arquitectónica para la construcción del Jardín Central Ricardo Sánchez, Soberana Convención Revolucionaría perteneciente al municipio. Noviembre</t>
  </si>
  <si>
    <t>Pago relativo a la supervisión arquitectónica para la construcción del Jardín Central Ricardo Sánchez, Soberana Convención Revolucionaría perteneciente al municipio. Diciembre</t>
  </si>
  <si>
    <t>Pago extraordinario #2 relativo a la construcción de la Capilla Santa Cruz FH-MORELOS-CAPILLA S.C.-003-2018</t>
  </si>
  <si>
    <t>Enrique Leonel Cárdenas Gutierrez</t>
  </si>
  <si>
    <t>Capacitación taller bolsa artesanal nivel intermedio</t>
  </si>
  <si>
    <t>Supervisión Arquitectónica Centro Comunitario Localidad El Higuerón</t>
  </si>
  <si>
    <t>Supervisión de Obra</t>
  </si>
  <si>
    <t xml:space="preserve">Pago inicial por los servicios de supervisión y post construcción de la  Escuela Primaria Emiliano Zapata </t>
  </si>
  <si>
    <t xml:space="preserve">Pago uno  por los servicios de supervisión y post construcción de la  Escuela Primaria Emiliano Zapata </t>
  </si>
  <si>
    <t xml:space="preserve">Pago dos  por los servicios de supervisión y post construcción de la  Escuela Primaria Emiliano Zapata </t>
  </si>
  <si>
    <t>Proyecto Ejecutivo</t>
  </si>
  <si>
    <t>Febrero</t>
  </si>
  <si>
    <t>Papelería (enmicado cédulas)</t>
  </si>
  <si>
    <t>Convivio vecinal U.H. Higuerón Infonavit</t>
  </si>
  <si>
    <t>Vídeo Día Nacional del Vecino (Convivio Vecinal U.H. Higuerón)</t>
  </si>
  <si>
    <t>JM-509</t>
  </si>
  <si>
    <t>JM-508</t>
  </si>
  <si>
    <t xml:space="preserve">Pago uno relativo al proyecto ejecutivo de drenaje pluvial y pavimentación de la UH el Higuerón </t>
  </si>
  <si>
    <t>JM-491</t>
  </si>
  <si>
    <t>JM-570</t>
  </si>
  <si>
    <t xml:space="preserve">Pago de estimación cinco relativo a la construcción del Centro de Comunitario Higuerón FH-Morelos- Centro de Desarrollo Comunitario, Higuerón-008-2018 </t>
  </si>
  <si>
    <t>DFED8AD0</t>
  </si>
  <si>
    <t>JM-571</t>
  </si>
  <si>
    <t>Pago de estimación once relativo a la construcción de la Escuela Primaria Emiliano Zapata, Localidad del Higuerón, Jojutla de Juárez, Morelos FH-Morelos-Escuela Emiliano Zapata-011-2018</t>
  </si>
  <si>
    <t>4E1950F5</t>
  </si>
  <si>
    <t>JM-572</t>
  </si>
  <si>
    <t>2597DC1E</t>
  </si>
  <si>
    <t>JM-573</t>
  </si>
  <si>
    <t>11E7E5E7</t>
  </si>
  <si>
    <t>JM-574</t>
  </si>
  <si>
    <t>41B2DFE2</t>
  </si>
  <si>
    <t>JM-575</t>
  </si>
  <si>
    <t>Operadora Martinez Garrigos, S.A. de C.V.</t>
  </si>
  <si>
    <t>A9528A45</t>
  </si>
  <si>
    <t>JM-576</t>
  </si>
  <si>
    <t>Beatríz García Jiménez</t>
  </si>
  <si>
    <t>43B0929A</t>
  </si>
  <si>
    <t>JM-577</t>
  </si>
  <si>
    <t>JM-578</t>
  </si>
  <si>
    <t xml:space="preserve">Pago de estimación seis relativo a la Construcción de Santuario del Señor de Tula perteneciente al Municipio de Jojutla de Juárez FH-Morelos-Santuario Sr. Tula 013-2018 </t>
  </si>
  <si>
    <t>22A816D5</t>
  </si>
  <si>
    <t>JM-579</t>
  </si>
  <si>
    <t>37C72733</t>
  </si>
  <si>
    <t>JM-580</t>
  </si>
  <si>
    <t>Enrique Leonel Cardenas Gutierrez</t>
  </si>
  <si>
    <t>AAA1449F</t>
  </si>
  <si>
    <t>JM-581</t>
  </si>
  <si>
    <t>JM-582</t>
  </si>
  <si>
    <t>AAA1C012</t>
  </si>
  <si>
    <t>JM-583</t>
  </si>
  <si>
    <t>JM-584</t>
  </si>
  <si>
    <t>Mario Abelino Guadalupe</t>
  </si>
  <si>
    <t>45BAD865</t>
  </si>
  <si>
    <t>JM-585</t>
  </si>
  <si>
    <t>Andres Hernandez Rodriguez</t>
  </si>
  <si>
    <t>JM-586</t>
  </si>
  <si>
    <t>59F06B7F</t>
  </si>
  <si>
    <t>JM-587</t>
  </si>
  <si>
    <t>Polietilenos del Sur, S.A. de C.V.</t>
  </si>
  <si>
    <t>3B0A7000</t>
  </si>
  <si>
    <t>JM-588</t>
  </si>
  <si>
    <t>Pago extraordinario dos relativo a la construcción del jardín central Ricardo Sanchez, Explanada Municipal / Zócalo 007-2018</t>
  </si>
  <si>
    <t>0438231C</t>
  </si>
  <si>
    <t>JM-589</t>
  </si>
  <si>
    <t>Servicios integrales para la asistencia Técnico-Adimistrativa y Legal, en la elaboración del libro blanco sobre la aplicación de los recursos para la reconstrucción de Jojutla, Morelos, estimación 10</t>
  </si>
  <si>
    <t>998839B0</t>
  </si>
  <si>
    <t>JM-590</t>
  </si>
  <si>
    <t>Segundo pago relativo al proyecto ejecutivo de drenaje pluvial y pavimentación de la UH el Higuerón, Jojutla de Juárez, Morelos. FH-Morelos-Rehabilitación UH Higuerón-015-2018</t>
  </si>
  <si>
    <t>6D42DCD2</t>
  </si>
  <si>
    <t>JM-591</t>
  </si>
  <si>
    <t>Pago de estimación ocho relativo a la supervisión y post construcción de obra para la construcción del jardín central Ricardo Sanchez , Explanada Municipal, soberana convención revolucionaria FH-Morelos-Zócalo-002-2018</t>
  </si>
  <si>
    <t>61C62B2A</t>
  </si>
  <si>
    <t>JM-592</t>
  </si>
  <si>
    <t>Pago de estimación cuatro relativo a la construccion de la Capilla Santa Cruz FH-Morelos-Capilla S.C-003-2018</t>
  </si>
  <si>
    <t>E7AC8B65</t>
  </si>
  <si>
    <t>JM-593</t>
  </si>
  <si>
    <t>Pago de estimación doce relativo a la construcción de la Escuela Primaria Emiliano Zapata, Localidad del Higuerón, Jojutla de Juárez, Morelos FH-Morelos-Escuela Emiliano Zapata-011-2018</t>
  </si>
  <si>
    <t>1608ACCE</t>
  </si>
  <si>
    <t>JM-594</t>
  </si>
  <si>
    <t>Pago estimación tres relativo a la supervisión y post- construcción de obra para la construcción de la Escuela Primaria Emiliano Zapata, Localidad el Higuerón, Jojutla de Juárez, Morelos FH-Morelos. Escuela Emiliano Zapata-012-2018</t>
  </si>
  <si>
    <t>01ADD980</t>
  </si>
  <si>
    <t>JM-595</t>
  </si>
  <si>
    <t>6F709855</t>
  </si>
  <si>
    <t>Pago de estimación trece relativo a la construcción de la Escuela Primaria Emiliano Zapata, Localidad del Higuerón, Jojutla de Juárez, Morelos FH-Morelos-Escuela Emiliano Zapata-011-2018</t>
  </si>
  <si>
    <t>CC91F842</t>
  </si>
  <si>
    <t>B781D575</t>
  </si>
  <si>
    <t>JM-598</t>
  </si>
  <si>
    <t>E80C5248</t>
  </si>
  <si>
    <t>C84BB0B2</t>
  </si>
  <si>
    <t>5A981D7F</t>
  </si>
  <si>
    <t>AAA1DFF6</t>
  </si>
  <si>
    <t>AAA15122</t>
  </si>
  <si>
    <t xml:space="preserve">Andrés Hernández  Rodriguez </t>
  </si>
  <si>
    <t>291232B2</t>
  </si>
  <si>
    <t>JM-604</t>
  </si>
  <si>
    <t>F2EF3D3A</t>
  </si>
  <si>
    <t>JM-605</t>
  </si>
  <si>
    <t>JM-606</t>
  </si>
  <si>
    <t>JM-607</t>
  </si>
  <si>
    <t>JM-608</t>
  </si>
  <si>
    <t>7632DA07</t>
  </si>
  <si>
    <t>JM-609</t>
  </si>
  <si>
    <t>Bernardo Sánchez Dumas</t>
  </si>
  <si>
    <t>AAA12E79</t>
  </si>
  <si>
    <t>JM-610</t>
  </si>
  <si>
    <t>C5096917</t>
  </si>
  <si>
    <t>JM-611</t>
  </si>
  <si>
    <t>078F2802</t>
  </si>
  <si>
    <t>JM-612</t>
  </si>
  <si>
    <t>6569C7EB</t>
  </si>
  <si>
    <t>JM-613</t>
  </si>
  <si>
    <t>FD2D7764</t>
  </si>
  <si>
    <t>JM-614</t>
  </si>
  <si>
    <t>Pago de estimación catorce relativo a la construcción de la Escuela Primaria Emiliano Zapata, Localidad del Higuerón, Jojutla de Juárez, Morelos FH-Morelos-Escuela Emiliano Zapata-011-2018</t>
  </si>
  <si>
    <t>72DD1E30</t>
  </si>
  <si>
    <t>JM-615</t>
  </si>
  <si>
    <t xml:space="preserve">Pago de estimación seis relativo a la construcción del Centro de Comunitario Higuerón FH-Morelos- Centro de Desarrollo Comunitario, Higuerón-008-2018 </t>
  </si>
  <si>
    <t>B050DB70</t>
  </si>
  <si>
    <t>Marzo 2019  primera quincena (Nómina)</t>
  </si>
  <si>
    <t>Marzo 2019 segunda quincena (Nómina/cuotas patronales)</t>
  </si>
  <si>
    <t>JM-561</t>
  </si>
  <si>
    <t>JM-562</t>
  </si>
  <si>
    <t>JM-563</t>
  </si>
  <si>
    <t>JM-564</t>
  </si>
  <si>
    <t>JM-565</t>
  </si>
  <si>
    <t>JM-566</t>
  </si>
  <si>
    <t>JM-567</t>
  </si>
  <si>
    <t>JM-568</t>
  </si>
  <si>
    <t>JM-569</t>
  </si>
  <si>
    <t>JM-616</t>
  </si>
  <si>
    <t>JM-617</t>
  </si>
  <si>
    <t>JM-618</t>
  </si>
  <si>
    <t>JM-620</t>
  </si>
  <si>
    <t>JM-619</t>
  </si>
  <si>
    <t>JM-621</t>
  </si>
  <si>
    <t>JM-622</t>
  </si>
  <si>
    <t>JM-623</t>
  </si>
  <si>
    <t>JM-624</t>
  </si>
  <si>
    <t>JM-625</t>
  </si>
  <si>
    <t>JM-626</t>
  </si>
  <si>
    <t>Tecnológico Nacional de México</t>
  </si>
  <si>
    <t xml:space="preserve">Proceso de incubación </t>
  </si>
  <si>
    <t>Pago de finquito relativo a la supervisión y post construcción de obra para la construcción del jardín central Ricardo Sanchez , Explanada Municipal, soberana convención revolucionaria FH-Morelos-Zócalo-002-2018</t>
  </si>
  <si>
    <t>E04FD166</t>
  </si>
  <si>
    <t>Pago finquito relativo al proyecto ejecutivo de drenaje pluvial y pavimentación de la UH el Higuerón, Jojutla de Juárez, Morelos. FH-Morelos-Rehabilitación UH Higuerón-015-2018</t>
  </si>
  <si>
    <t>DBF274B5</t>
  </si>
  <si>
    <t>0B3A9AF0</t>
  </si>
  <si>
    <t>JM-627</t>
  </si>
  <si>
    <t>JM-628</t>
  </si>
  <si>
    <t>JM-629</t>
  </si>
  <si>
    <t>JM-630</t>
  </si>
  <si>
    <t>7A0A1B3B</t>
  </si>
  <si>
    <t>38368E0D</t>
  </si>
  <si>
    <t>808DDCEA</t>
  </si>
  <si>
    <t>A285DC55</t>
  </si>
  <si>
    <t>894615CB</t>
  </si>
  <si>
    <t>AF735368</t>
  </si>
  <si>
    <t>4D28D4DB</t>
  </si>
  <si>
    <t>A8D013EA</t>
  </si>
  <si>
    <t>E3B24630</t>
  </si>
  <si>
    <t>419848A4</t>
  </si>
  <si>
    <t>D80D7875</t>
  </si>
  <si>
    <t>8CC3B9F4</t>
  </si>
  <si>
    <t>F7B6B35D</t>
  </si>
  <si>
    <t>335CD9B4</t>
  </si>
  <si>
    <t>92247F8C</t>
  </si>
  <si>
    <t>3E996266</t>
  </si>
  <si>
    <t>9546E519</t>
  </si>
  <si>
    <t>2037DD8D</t>
  </si>
  <si>
    <t>371A9D41</t>
  </si>
  <si>
    <t>JM-631</t>
  </si>
  <si>
    <t>JM-632</t>
  </si>
  <si>
    <t>JM-633</t>
  </si>
  <si>
    <t xml:space="preserve">Promotora  de Arquitectura en la Red, S.A. de C.V. </t>
  </si>
  <si>
    <t>453B013B</t>
  </si>
  <si>
    <t>Trabajos de jardinería 1-2 relativos a la renovación parque la Alameda  FH-Morelos-Alameda-005-2018</t>
  </si>
  <si>
    <t>3A55A891</t>
  </si>
  <si>
    <t>Suministro y colocación de herrería relativo a la renovación parque la Alameda  FH-Morelos-Alameda-005-2018</t>
  </si>
  <si>
    <t xml:space="preserve">Pago relativo a la compra e instalación de bancas modelo golondrina </t>
  </si>
  <si>
    <t>22A45A7D</t>
  </si>
  <si>
    <t>Amex-2005</t>
  </si>
  <si>
    <t>6685015A</t>
  </si>
  <si>
    <t>AEB04E09</t>
  </si>
  <si>
    <t xml:space="preserve">Operadora Consesionaria Mexiquense, S.A. de C.V. </t>
  </si>
  <si>
    <t>9E07BF2F</t>
  </si>
  <si>
    <t>F42C2D70</t>
  </si>
  <si>
    <t>C0821750</t>
  </si>
  <si>
    <t>Pago seis relativo a la revisión de catálogo  de conceptos de los nueve proyectos en Jojutla de Juárez, Morelos</t>
  </si>
  <si>
    <t>Pago relativo a la Supervisión Arquitectónica para la Construcción del Jardín Central Ricardo Sanchez, Explanda Municipal / Zócalo, Enero</t>
  </si>
  <si>
    <t>Materiales para talleres (huerto)</t>
  </si>
  <si>
    <t>Alimentos (desayuno y comida) para taller de Clown Comunitario</t>
  </si>
  <si>
    <t xml:space="preserve">Pago relativo a la supervisión arquitectónica para la Construcción del Centro de Desarrollo Comunitario, Higuerón, Febrero </t>
  </si>
  <si>
    <t>Julián Castrejón Díaz</t>
  </si>
  <si>
    <t>Materiales para talleres (bolsa artesanal)</t>
  </si>
  <si>
    <t>Pago relativo a la reubicación de bloques de recinto</t>
  </si>
  <si>
    <t xml:space="preserve">Pago de estimación siete relativo a la Construcción del Santuario del Señor de Tula, perteneciente al Municipio de Jojutla de Juárez FH-Morelos-Santuario Sr. Tula 013-2018 </t>
  </si>
  <si>
    <t>Capacitación</t>
  </si>
  <si>
    <t xml:space="preserve">Capacitación y materiales para la elaboración de productos herbolarios </t>
  </si>
  <si>
    <t>07782275</t>
  </si>
  <si>
    <t>Supervisión Arquitectónica Santuario del Señor de Tula</t>
  </si>
  <si>
    <t>Pago relativo a la supervisión arquitectónica para la Construcción del Santuario del Señor de Tula, Enero</t>
  </si>
  <si>
    <t>91454145</t>
  </si>
  <si>
    <t>Trabajos de jardinería 2-2 relativos a la renovación parque La Alameda  FH-Morelos-Alameda-005-2018</t>
  </si>
  <si>
    <t>AECFDB25</t>
  </si>
  <si>
    <t>JM-596</t>
  </si>
  <si>
    <t>JM-597</t>
  </si>
  <si>
    <t>JM-599</t>
  </si>
  <si>
    <t>JM-600</t>
  </si>
  <si>
    <t>JM-601</t>
  </si>
  <si>
    <t>JM-602</t>
  </si>
  <si>
    <t>JM-603</t>
  </si>
  <si>
    <t>Renta de casa habitación del mes de diciembre</t>
  </si>
  <si>
    <t>Renta de casa habitación del mes de enero</t>
  </si>
  <si>
    <t>Renta de casa habitación del mes de marzo</t>
  </si>
  <si>
    <t>JM-634</t>
  </si>
  <si>
    <t>Dora Lilia Guerrero Orduña</t>
  </si>
  <si>
    <t>Levantamiento fotográfico y de video</t>
  </si>
  <si>
    <t>0E7E5B09</t>
  </si>
  <si>
    <t>JM-635</t>
  </si>
  <si>
    <t xml:space="preserve">Maria del Carmen Escobar González </t>
  </si>
  <si>
    <t>Empaques para grupo de calzado/Huachinelas</t>
  </si>
  <si>
    <t>AAA15E93</t>
  </si>
  <si>
    <t>JM-636</t>
  </si>
  <si>
    <t>Julian Castrejón Díaz</t>
  </si>
  <si>
    <t>Materiales para talleres / Huachinelas</t>
  </si>
  <si>
    <t>AAA1235F</t>
  </si>
  <si>
    <t>JM-637</t>
  </si>
  <si>
    <t>Materiales para talleres bolsa artesanal</t>
  </si>
  <si>
    <t>AAA10C87</t>
  </si>
  <si>
    <t>JM-638</t>
  </si>
  <si>
    <t>Materiales para talleres Huerto</t>
  </si>
  <si>
    <t>AAA1F11D</t>
  </si>
  <si>
    <t>JM-639</t>
  </si>
  <si>
    <t>Casala Combustibles y Servicios, S.A. de C.V.</t>
  </si>
  <si>
    <t>Gasolina para traslado de materiales</t>
  </si>
  <si>
    <t>EAC66874</t>
  </si>
  <si>
    <t>JM-640</t>
  </si>
  <si>
    <t>Pago de estimación quince relativo a la construcción de la Escuela Primaria Emiliano Zapata, Localidad del Higuerón, Jojutla de Juárez, Morelos FH-Morelos-Escuela Emiliano Zapata-011-2018</t>
  </si>
  <si>
    <t>50126E88</t>
  </si>
  <si>
    <t>JM-641</t>
  </si>
  <si>
    <t xml:space="preserve">Pago de estimación ocho relativo a la Construcción de Santuario del Señor de Tula, perteneciente al Municipio de Jojutla de Juárez FH-Morelos-Santuario Sr. Tula 013-2018 </t>
  </si>
  <si>
    <t>2859E7F8</t>
  </si>
  <si>
    <t>JM-642</t>
  </si>
  <si>
    <t>Supervisión Arquitectónica Santuario Tula</t>
  </si>
  <si>
    <t>Pago relativo a la supervisión arquitectónica para la Construcción del señor de Tula, Febrero</t>
  </si>
  <si>
    <t>CA862B4A</t>
  </si>
  <si>
    <t>JM-643</t>
  </si>
  <si>
    <t>Servicios La Cañada, S.A. de C.V.</t>
  </si>
  <si>
    <t>Tralados (gasolina)</t>
  </si>
  <si>
    <t>8D2C05E1</t>
  </si>
  <si>
    <t>JM-644</t>
  </si>
  <si>
    <t>Traslados (casetas)</t>
  </si>
  <si>
    <t>BEF6CFBF</t>
  </si>
  <si>
    <t>JM-645</t>
  </si>
  <si>
    <t>Estación de Servicio Teramo, S.A. de C.V</t>
  </si>
  <si>
    <t>5388491F</t>
  </si>
  <si>
    <t>JM-646</t>
  </si>
  <si>
    <t>Traslados (gasolina)</t>
  </si>
  <si>
    <t>BB1E073D</t>
  </si>
  <si>
    <t>JM-647</t>
  </si>
  <si>
    <t>CE8BEB19</t>
  </si>
  <si>
    <t>JM-648</t>
  </si>
  <si>
    <t>CACE070A</t>
  </si>
  <si>
    <t>JM-649</t>
  </si>
  <si>
    <t>Suministro y colocación de mármol relativo a la renovación parque La Alameda  FH-Morelos-Alameda-005-2018</t>
  </si>
  <si>
    <t>80CAA215</t>
  </si>
  <si>
    <t>JM-650</t>
  </si>
  <si>
    <t>5F36EA03</t>
  </si>
  <si>
    <t>JM-651</t>
  </si>
  <si>
    <t>Constructora Kurse, S.A de C.V.</t>
  </si>
  <si>
    <t>Rehabilitación drenaje pluvial U.H. El Higuerón</t>
  </si>
  <si>
    <t>Pago inicial del anticipo 30% relativo a la rehabilitación de drenaje pluvial y pavimentación de la unidad habitacional El Higuerón, perteneciente al municipio de Jojutla de Juárez, Morelos. FH-Morelos-Rehabilitación UHH "El Higuerón". 017-2019</t>
  </si>
  <si>
    <t>87C0E231</t>
  </si>
  <si>
    <t>JM-652</t>
  </si>
  <si>
    <t>Pago de estimación dieciseis relativo a la construcción de la Escuela Primaria Emiliano Zapata, Localidad del Higuerón, Jojutla de Juárez, Morelos FH-Morelos-Escuela Emiliano Zapata-011-2018</t>
  </si>
  <si>
    <t>D6D0E9C6</t>
  </si>
  <si>
    <t>JM-653</t>
  </si>
  <si>
    <t>Pago relativo a la supervisión arquitectónica para la Construcción del Santuario del Señor de Tula, Marzo</t>
  </si>
  <si>
    <t>894B61F9</t>
  </si>
  <si>
    <t>JM-654</t>
  </si>
  <si>
    <t xml:space="preserve">Supervisión Arquitectónica Centro Comunitario </t>
  </si>
  <si>
    <t>Pago relativo a la supervisión arquitectónica para la Construcción del Centro de Desarrollo Comunitario, Higuerón, Marzo</t>
  </si>
  <si>
    <t>57A5BACA</t>
  </si>
  <si>
    <t>JM-655</t>
  </si>
  <si>
    <t>Traslados (Gasolina)</t>
  </si>
  <si>
    <t>19168BC0</t>
  </si>
  <si>
    <t>JM-656</t>
  </si>
  <si>
    <t>A2396E9D</t>
  </si>
  <si>
    <t>JM-657</t>
  </si>
  <si>
    <t>29C29889</t>
  </si>
  <si>
    <t>JM-658</t>
  </si>
  <si>
    <t>5857922C</t>
  </si>
  <si>
    <t>JM-659</t>
  </si>
  <si>
    <t>Raúl López Vite</t>
  </si>
  <si>
    <t>Construcción parque la Alameda (Trabajos de Carpintería)</t>
  </si>
  <si>
    <t>Pago de trabajos de carpintería relativo a la renovación parque la Alameda  FH-Morelos-Alameda- 005-2018</t>
  </si>
  <si>
    <t>AAA15A66</t>
  </si>
  <si>
    <t>JM-660</t>
  </si>
  <si>
    <t>Woolfolk de México, S.A. de C.V.</t>
  </si>
  <si>
    <t>Construcción parque la Alameda (Juegos infantiles)</t>
  </si>
  <si>
    <t>Pago de anticipo juegos infantiles relativo a la renovación parque la Alameda FH-Morelos-Alameda-005-2018</t>
  </si>
  <si>
    <t>686637DA</t>
  </si>
  <si>
    <t>JM-661</t>
  </si>
  <si>
    <t>Pago de finiquito juegos infantiles relativo a la renovación parque la Alameda FH-Morelos-Alameda-005-2018</t>
  </si>
  <si>
    <t>JM-662</t>
  </si>
  <si>
    <t>ADM Solutions Desing, S.A. de C.V</t>
  </si>
  <si>
    <t>Construcción parque la Alameda (Trabajos de herrería)</t>
  </si>
  <si>
    <t>Pago de servicio de herrería (bancas) relativo a la renovación  parque La Alameda FH-Morelos-Alameda-005-2018</t>
  </si>
  <si>
    <t>F8EA90C9</t>
  </si>
  <si>
    <t>JM-663</t>
  </si>
  <si>
    <t>Suministro e instalación de luminarias relativos a la renovación parque La Alameda  FH-Morelos-Alameda-005-2018</t>
  </si>
  <si>
    <t>BC12DD15</t>
  </si>
  <si>
    <t>JM-664</t>
  </si>
  <si>
    <t>Trabajos de albañilería en río artificial relativos a la renovación parque La Alameda  FH-Morelos-Alameda-005-2018</t>
  </si>
  <si>
    <t>605EFB1E</t>
  </si>
  <si>
    <t>JM-665</t>
  </si>
  <si>
    <t>Colocación de bolardos relativos a la renovación parque La Alameda  FH-Morelos-Alameda-005-2018</t>
  </si>
  <si>
    <t>9DA4F695</t>
  </si>
  <si>
    <t>JM-666</t>
  </si>
  <si>
    <t>Suministro y colocación de concreto relativs a la renovación parque La Alameda  FH-Morelos-Alameda-005-2018</t>
  </si>
  <si>
    <t>38C7B111</t>
  </si>
  <si>
    <t>JM-667</t>
  </si>
  <si>
    <t>Trabajos de Jardinería en Zócalo Jojutla)</t>
  </si>
  <si>
    <t>D784C9A8</t>
  </si>
  <si>
    <t>JM-668</t>
  </si>
  <si>
    <t>Pago 60% cubierta cancha relativo a la renovación parque La Alameda  FH-Morelos-Alameda-005-2018</t>
  </si>
  <si>
    <t>F5249CFE</t>
  </si>
  <si>
    <t>JM-669</t>
  </si>
  <si>
    <t>Renta</t>
  </si>
  <si>
    <t>Renta abril para promotoría social</t>
  </si>
  <si>
    <t>5652A4D9</t>
  </si>
  <si>
    <t>JM-670</t>
  </si>
  <si>
    <t>Cintia López de la Cruz</t>
  </si>
  <si>
    <t>Materiales taller bolsa en tela</t>
  </si>
  <si>
    <t>AAA18668</t>
  </si>
  <si>
    <t>JM-671</t>
  </si>
  <si>
    <t>Gasolina traslado de material</t>
  </si>
  <si>
    <t>A0708FC5</t>
  </si>
  <si>
    <t>JM-672</t>
  </si>
  <si>
    <t>AAA145B3</t>
  </si>
  <si>
    <t>JM-673</t>
  </si>
  <si>
    <t>E2C799AC</t>
  </si>
  <si>
    <t>JM-674</t>
  </si>
  <si>
    <t>Transpotours Camionetas en Renta, S.A. de C.V.</t>
  </si>
  <si>
    <t>Transporte para capacitación en grupos en Querétaro</t>
  </si>
  <si>
    <t>B753A4A9</t>
  </si>
  <si>
    <t>JM-675</t>
  </si>
  <si>
    <t>75B099F2</t>
  </si>
  <si>
    <t>JM-676</t>
  </si>
  <si>
    <t>C2472863</t>
  </si>
  <si>
    <t>JM-677</t>
  </si>
  <si>
    <t>Recarga de Tag</t>
  </si>
  <si>
    <t>JM-678</t>
  </si>
  <si>
    <t>4A8C6CAC</t>
  </si>
  <si>
    <t>JM-679</t>
  </si>
  <si>
    <t>JM-680</t>
  </si>
  <si>
    <t>Jesús Alberto Martínez Zarate</t>
  </si>
  <si>
    <t>F245E825</t>
  </si>
  <si>
    <t>JM-681</t>
  </si>
  <si>
    <t>Alicia Mendoza Mandujano</t>
  </si>
  <si>
    <t>92E35730</t>
  </si>
  <si>
    <t>JM-682</t>
  </si>
  <si>
    <t>9ED660D7</t>
  </si>
  <si>
    <t>JM-683</t>
  </si>
  <si>
    <t>AFD5C0A1</t>
  </si>
  <si>
    <t>JM-684</t>
  </si>
  <si>
    <t>Servicios integrales para la asistencia Técnico-Adimistrativa y Legal, en la elaboración del libro blanco sobre la aplicación de los recursos para la reconstrucción de Jojutla, Morelos, estimación 11</t>
  </si>
  <si>
    <t>BB2036D4</t>
  </si>
  <si>
    <t>JM-685</t>
  </si>
  <si>
    <t>Cibertec, S.A. de C.V.</t>
  </si>
  <si>
    <t>Pago estimación cuatro relativo a la supervisión y post- construcción de obra para la construcción de la Escuela Primaria Emiliano Zapata, Localidad el Higuerón, Jojutla de Juárez, Morelos FH-Morelos. Escuela Emiliano Zapata-012-2018</t>
  </si>
  <si>
    <t>FA17DCAE</t>
  </si>
  <si>
    <t>JM-686</t>
  </si>
  <si>
    <t>Pago de estimación cinco  relativo a la construccion de la Capilla Santa Cruz FH-Morelos-Capilla S.C-003-2018</t>
  </si>
  <si>
    <t>2BEDCDD8</t>
  </si>
  <si>
    <t>JM-687</t>
  </si>
  <si>
    <t>AD7B7E6C</t>
  </si>
  <si>
    <t>JM-688</t>
  </si>
  <si>
    <t>1FCA942D</t>
  </si>
  <si>
    <t>JM-689</t>
  </si>
  <si>
    <t>EBE3BBBA</t>
  </si>
  <si>
    <t>JM-690</t>
  </si>
  <si>
    <t>341FF00F</t>
  </si>
  <si>
    <t>JM-691</t>
  </si>
  <si>
    <t>B6933E2C</t>
  </si>
  <si>
    <t>JM-692</t>
  </si>
  <si>
    <t>B359267D</t>
  </si>
  <si>
    <t>JM-693</t>
  </si>
  <si>
    <t>2BD32C71</t>
  </si>
  <si>
    <t>JM-694</t>
  </si>
  <si>
    <t>89CC3963</t>
  </si>
  <si>
    <t>JM-695</t>
  </si>
  <si>
    <t>2DCA6AA6</t>
  </si>
  <si>
    <t>JM-696</t>
  </si>
  <si>
    <t>Grupo Energas, S.A. de C.V.</t>
  </si>
  <si>
    <t>E3766EF6</t>
  </si>
  <si>
    <t>JM-697</t>
  </si>
  <si>
    <t>D88127FB</t>
  </si>
  <si>
    <t>JM-698</t>
  </si>
  <si>
    <t>10A511B1</t>
  </si>
  <si>
    <t>JM-699</t>
  </si>
  <si>
    <t>Pago de estimación diecisiete relativo a la construcción de la Escuela Primaria Emiliano Zapata, Localidad del Higuerón, Jojutla de Juárez, Morelos FH-Morelos-Escuela Emiliano Zapata-011-2018</t>
  </si>
  <si>
    <t>492F632A</t>
  </si>
  <si>
    <t>JM-700</t>
  </si>
  <si>
    <t xml:space="preserve">Pago de estimación nueve relativo a la Construcción de Santuario del Señor de Tula, perteneciente al Municipio de Jojutla de Juárez FH-Morelos-Santuario Sr. Tula 013-2018 </t>
  </si>
  <si>
    <t>9FD30975</t>
  </si>
  <si>
    <t>Amex 1004 04/19</t>
  </si>
  <si>
    <t>JM-701</t>
  </si>
  <si>
    <t xml:space="preserve">Corporativo Polastri, S.A. de C.V. </t>
  </si>
  <si>
    <t>A2D5E1A5</t>
  </si>
  <si>
    <t>JM-702</t>
  </si>
  <si>
    <t>D176482F</t>
  </si>
  <si>
    <t>JM-703</t>
  </si>
  <si>
    <t>Vale azul (Adriana García)</t>
  </si>
  <si>
    <t>JM-704</t>
  </si>
  <si>
    <t>Viaducto Bicentenario, S.A. de C.V.</t>
  </si>
  <si>
    <t>E7555252</t>
  </si>
  <si>
    <t>JM-705</t>
  </si>
  <si>
    <t>AAE7CED9</t>
  </si>
  <si>
    <t>JM-706</t>
  </si>
  <si>
    <t>89DC67AA</t>
  </si>
  <si>
    <t>JM-707</t>
  </si>
  <si>
    <t>5C0FBC08</t>
  </si>
  <si>
    <t>JM-708</t>
  </si>
  <si>
    <t>7FA36169</t>
  </si>
  <si>
    <t>JM-709</t>
  </si>
  <si>
    <t>1E73029F</t>
  </si>
  <si>
    <t>JM-710</t>
  </si>
  <si>
    <t>CB5E7189</t>
  </si>
  <si>
    <t>JM-712</t>
  </si>
  <si>
    <t>JM-711</t>
  </si>
  <si>
    <t>Pago relativo a la supervisión arquitectónica para la Construcción del señor de Tula, Abril</t>
  </si>
  <si>
    <t>5B8ECFD9</t>
  </si>
  <si>
    <t>Pago relativo a la supervisión arquitectónica para la Construcción del Centro de Desarrollo Comunitario, Higuerón, Abril</t>
  </si>
  <si>
    <t>6CB5A412</t>
  </si>
  <si>
    <t>JM-713</t>
  </si>
  <si>
    <t>Pago de servicios de internet</t>
  </si>
  <si>
    <t>849EF739</t>
  </si>
  <si>
    <t>JM-714</t>
  </si>
  <si>
    <t>Tapial Cancha relativo a la renovación parque La Alameda  FH-Morelos-Alameda-005-2018</t>
  </si>
  <si>
    <t>65705F2D</t>
  </si>
  <si>
    <t>JM-715</t>
  </si>
  <si>
    <t>Pago estimación tres relativo a la supervisión  y post-construcción de la renovación parque La Alameda FH-Morelos-Alameda-006-2018</t>
  </si>
  <si>
    <t>1BFD9BCE</t>
  </si>
  <si>
    <t>JM-716</t>
  </si>
  <si>
    <t xml:space="preserve">Pago relativo al resguardo del Zócalo y Jardín Central </t>
  </si>
  <si>
    <t>BCDCABCC</t>
  </si>
  <si>
    <t>JM-717</t>
  </si>
  <si>
    <t>Supervisión de obra Capilla de la Santa Cruz</t>
  </si>
  <si>
    <t>Pago estimación tres relativo a la supervisión  y post-construcción de obra para la Capilla Santa Cruz FH-Morelos-Capilla S.C.-004-2018</t>
  </si>
  <si>
    <t>D6417E67</t>
  </si>
  <si>
    <t>JM-718</t>
  </si>
  <si>
    <t>Protección provisional cancha relativo a la renovación parque La Alameda  FH-Morelos-Alameda-005-2018</t>
  </si>
  <si>
    <t>E1E4D56E</t>
  </si>
  <si>
    <t>JM-719</t>
  </si>
  <si>
    <t>Generador de luz relativo a la renovación parque La Alameda  FH-Morelos-Alameda-005-2018</t>
  </si>
  <si>
    <t>EEF0AC2C</t>
  </si>
  <si>
    <t>Amex 3006 04/19</t>
  </si>
  <si>
    <t>JM-720</t>
  </si>
  <si>
    <t>815C4560</t>
  </si>
  <si>
    <t>JM-721</t>
  </si>
  <si>
    <t xml:space="preserve">Servicio Daniela, S.A. de C.V. </t>
  </si>
  <si>
    <t>F7E86217</t>
  </si>
  <si>
    <t>JM-722</t>
  </si>
  <si>
    <t>63556AE4</t>
  </si>
  <si>
    <t>JM-723</t>
  </si>
  <si>
    <t>Papelería (bitácora de obra)</t>
  </si>
  <si>
    <t>2F932B83</t>
  </si>
  <si>
    <t>JM-724</t>
  </si>
  <si>
    <t xml:space="preserve">Servicio Acatlipa, S.A. de C.V. </t>
  </si>
  <si>
    <t>C8F90B20</t>
  </si>
  <si>
    <t>JM-725</t>
  </si>
  <si>
    <t>Papelería (materiales varios)</t>
  </si>
  <si>
    <t>80308C46</t>
  </si>
  <si>
    <t>JM-726</t>
  </si>
  <si>
    <t>Hospedaje</t>
  </si>
  <si>
    <t>7E02B85B</t>
  </si>
  <si>
    <t>JM-727</t>
  </si>
  <si>
    <t>4AD1BDF5</t>
  </si>
  <si>
    <t>JM-728</t>
  </si>
  <si>
    <t>92C11373</t>
  </si>
  <si>
    <t>JM-729</t>
  </si>
  <si>
    <t>1C00423A</t>
  </si>
  <si>
    <t>JM-730</t>
  </si>
  <si>
    <t>0D223E92</t>
  </si>
  <si>
    <t>JM-731</t>
  </si>
  <si>
    <t>F3E6D076</t>
  </si>
  <si>
    <t>JM-732</t>
  </si>
  <si>
    <t>JM-733</t>
  </si>
  <si>
    <t>JM-734</t>
  </si>
  <si>
    <t>JM-735</t>
  </si>
  <si>
    <t>JM-736</t>
  </si>
  <si>
    <t>JM-737</t>
  </si>
  <si>
    <t>JM-738</t>
  </si>
  <si>
    <t>JM-739</t>
  </si>
  <si>
    <t>Abril 2019  primera quincena (Nómina)</t>
  </si>
  <si>
    <t>3DC2B1DF</t>
  </si>
  <si>
    <t>JM-740</t>
  </si>
  <si>
    <t>Abril 2019 segunda quincena (Nómina/cuotas patronales)</t>
  </si>
  <si>
    <t>E0DC9ABF</t>
  </si>
  <si>
    <t>JM-741</t>
  </si>
  <si>
    <t>FFF92459</t>
  </si>
  <si>
    <t>JM-742</t>
  </si>
  <si>
    <t>66C7722B</t>
  </si>
  <si>
    <t>JM-743</t>
  </si>
  <si>
    <t>008835D3</t>
  </si>
  <si>
    <t>JM-744</t>
  </si>
  <si>
    <t>93A07299</t>
  </si>
  <si>
    <t>JM-745</t>
  </si>
  <si>
    <t>34EF4073</t>
  </si>
  <si>
    <t>JM-746</t>
  </si>
  <si>
    <t>0FA9CDF8</t>
  </si>
  <si>
    <t>JM-747</t>
  </si>
  <si>
    <t>330556AE</t>
  </si>
  <si>
    <t>JM-748</t>
  </si>
  <si>
    <t>5B2087B7</t>
  </si>
  <si>
    <t>JM-749</t>
  </si>
  <si>
    <t>AD62F4FC</t>
  </si>
  <si>
    <t>JM-750</t>
  </si>
  <si>
    <t>39A4E312</t>
  </si>
  <si>
    <t>JM-751</t>
  </si>
  <si>
    <t>7AE98A53</t>
  </si>
  <si>
    <t>JM-752</t>
  </si>
  <si>
    <t>1D971B37</t>
  </si>
  <si>
    <t>JM-753</t>
  </si>
  <si>
    <t>4070E42E</t>
  </si>
  <si>
    <t>JM-754</t>
  </si>
  <si>
    <t>3C950330</t>
  </si>
  <si>
    <t>JM-755</t>
  </si>
  <si>
    <t>23F134B1</t>
  </si>
  <si>
    <t>JM-756</t>
  </si>
  <si>
    <t>1DE6DE00</t>
  </si>
  <si>
    <t>JM-757</t>
  </si>
  <si>
    <t>CEE66E42</t>
  </si>
  <si>
    <t>JM-758</t>
  </si>
  <si>
    <t>7BF4C4F3</t>
  </si>
  <si>
    <t>PROYECTO JOJUTLA INFONAVIT
FUNDACIÓN HOGARES - CONTROL DE GASTOS DE OPERACIÓN
PERIODO: 01-abril-2018 al 30-abril-2019</t>
  </si>
  <si>
    <r>
      <rPr>
        <b/>
        <sz val="10"/>
        <color theme="1"/>
        <rFont val="Century Gothic"/>
        <family val="2"/>
      </rPr>
      <t>PROYECTO JOJUTLA INFONAVIT</t>
    </r>
    <r>
      <rPr>
        <sz val="10"/>
        <color theme="1"/>
        <rFont val="Century Gothic"/>
        <family val="2"/>
      </rPr>
      <t xml:space="preserve">
Fundación Hogares, I.A.P. - Resumen Agregado de Gastos
Periodo: 01-marzo-2018 al 30-abril-2019</t>
    </r>
  </si>
  <si>
    <t>Supervisión de Obra Escuela Emiliano Zapata</t>
  </si>
  <si>
    <t>Supervisión de obra Parque Alameda</t>
  </si>
  <si>
    <t>DA3F4E74</t>
  </si>
  <si>
    <t>BA413C2B</t>
  </si>
  <si>
    <t>80991B59</t>
  </si>
  <si>
    <t>09D8EBD7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</si>
</sst>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
    <numFmt numFmtId="165" formatCode="&quot;$&quot;#,##0.00"/>
    <numFmt numFmtId="166" formatCode="&quot;$&quot;#,##0.000"/>
  </numFmts>
  <fonts count="27"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sz val="9"/>
      <color theme="0"/>
      <name val="Calibri"/>
      <family val="2"/>
      <scheme val="minor"/>
    </font>
    <font>
      <sz val="10"/>
      <color theme="1"/>
      <name val="Calibri"/>
      <family val="2"/>
      <scheme val="minor"/>
    </font>
    <font>
      <sz val="9"/>
      <color theme="1"/>
      <name val="Calibri"/>
      <family val="2"/>
      <scheme val="minor"/>
    </font>
    <font>
      <b/>
      <sz val="11"/>
      <color theme="0"/>
      <name val="Century Gothic"/>
      <family val="2"/>
    </font>
    <font>
      <sz val="11"/>
      <color theme="1"/>
      <name val="Century Gothic"/>
      <family val="2"/>
    </font>
    <font>
      <sz val="11"/>
      <name val="Century Gothic"/>
      <family val="2"/>
    </font>
    <font>
      <b/>
      <sz val="11"/>
      <color theme="1"/>
      <name val="Century Gothic"/>
      <family val="2"/>
    </font>
    <font>
      <sz val="9"/>
      <name val="Calibri"/>
      <family val="2"/>
      <scheme val="minor"/>
    </font>
    <font>
      <sz val="8"/>
      <name val="Arial"/>
      <family val="2"/>
    </font>
    <font>
      <sz val="9"/>
      <color indexed="81"/>
      <name val="Tahoma"/>
      <family val="2"/>
    </font>
    <font>
      <sz val="10"/>
      <color theme="1"/>
      <name val="Century Gothic"/>
      <family val="2"/>
    </font>
    <font>
      <b/>
      <sz val="10"/>
      <color theme="1"/>
      <name val="Century Gothic"/>
      <family val="2"/>
    </font>
    <font>
      <sz val="11"/>
      <color theme="2" tint="-0.749992370372631"/>
      <name val="Century Gothic"/>
      <family val="2"/>
    </font>
    <font>
      <b/>
      <sz val="11"/>
      <color theme="2" tint="-0.749992370372631"/>
      <name val="Century Gothic"/>
      <family val="2"/>
    </font>
    <font>
      <b/>
      <sz val="10"/>
      <color theme="2" tint="-0.749992370372631"/>
      <name val="Century Gothic"/>
      <family val="2"/>
    </font>
    <font>
      <sz val="10"/>
      <color theme="2" tint="-0.749992370372631"/>
      <name val="Century Gothic"/>
      <family val="2"/>
    </font>
    <font>
      <sz val="10"/>
      <color theme="2" tint="-0.749992370372631"/>
      <name val="Calibri"/>
      <family val="2"/>
      <scheme val="minor"/>
    </font>
    <font>
      <b/>
      <sz val="10"/>
      <color theme="0"/>
      <name val="Century Gothic"/>
      <family val="2"/>
    </font>
    <font>
      <sz val="10"/>
      <name val="Century Gothic"/>
      <family val="2"/>
    </font>
    <font>
      <b/>
      <sz val="10"/>
      <name val="Century Gothic"/>
      <family val="2"/>
    </font>
    <font>
      <b/>
      <sz val="9"/>
      <color theme="1"/>
      <name val="Arial"/>
      <family val="2"/>
    </font>
    <font>
      <sz val="9"/>
      <color rgb="FFFF0000"/>
      <name val="Calibri"/>
      <family val="2"/>
      <scheme val="minor"/>
    </font>
    <font>
      <b/>
      <sz val="9"/>
      <color indexed="81"/>
      <name val="Tahoma"/>
      <family val="2"/>
    </font>
  </fonts>
  <fills count="6">
    <fill>
      <patternFill patternType="none"/>
    </fill>
    <fill>
      <patternFill patternType="gray125"/>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dotted">
        <color theme="2" tint="-0.499984740745262"/>
      </left>
      <right style="dotted">
        <color theme="2" tint="-0.499984740745262"/>
      </right>
      <top style="dotted">
        <color theme="2" tint="-0.499984740745262"/>
      </top>
      <bottom style="dotted">
        <color theme="2"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3" fillId="0" borderId="0" xfId="0" applyFont="1" applyFill="1" applyBorder="1"/>
    <xf numFmtId="0" fontId="3" fillId="0" borderId="0" xfId="0" applyFont="1" applyBorder="1"/>
    <xf numFmtId="0" fontId="3" fillId="0" borderId="0" xfId="0" applyFont="1" applyBorder="1" applyAlignment="1">
      <alignment horizontal="left" wrapText="1"/>
    </xf>
    <xf numFmtId="0" fontId="2" fillId="0" borderId="0" xfId="0" applyFont="1" applyBorder="1" applyAlignment="1">
      <alignment horizont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8" fillId="0" borderId="0" xfId="0" applyFont="1"/>
    <xf numFmtId="0" fontId="9" fillId="0" borderId="0" xfId="0" applyFont="1" applyFill="1"/>
    <xf numFmtId="0" fontId="8" fillId="0" borderId="0" xfId="0" applyFont="1" applyFill="1" applyBorder="1"/>
    <xf numFmtId="0" fontId="0" fillId="0" borderId="0" xfId="0" applyFill="1" applyBorder="1"/>
    <xf numFmtId="0" fontId="9" fillId="0" borderId="0" xfId="0" applyFont="1" applyFill="1" applyBorder="1"/>
    <xf numFmtId="0" fontId="0" fillId="0" borderId="0" xfId="0" applyBorder="1"/>
    <xf numFmtId="44" fontId="3" fillId="0" borderId="0" xfId="0" applyNumberFormat="1"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12" fillId="0" borderId="0" xfId="0" applyFont="1" applyBorder="1" applyAlignment="1">
      <alignment vertical="center"/>
    </xf>
    <xf numFmtId="0" fontId="12" fillId="0" borderId="0" xfId="0" applyFont="1" applyFill="1" applyBorder="1" applyAlignment="1">
      <alignment vertical="center"/>
    </xf>
    <xf numFmtId="0" fontId="12" fillId="0" borderId="0" xfId="0" applyFont="1" applyBorder="1" applyAlignment="1">
      <alignment vertical="center" wrapText="1"/>
    </xf>
    <xf numFmtId="0" fontId="12" fillId="0" borderId="0" xfId="0" applyFont="1" applyFill="1" applyBorder="1" applyAlignment="1">
      <alignment vertical="center" wrapText="1"/>
    </xf>
    <xf numFmtId="0" fontId="2" fillId="0" borderId="0" xfId="0" applyFont="1" applyBorder="1" applyAlignment="1">
      <alignment horizontal="center"/>
    </xf>
    <xf numFmtId="49" fontId="2" fillId="0" borderId="0" xfId="0" applyNumberFormat="1" applyFont="1" applyBorder="1" applyAlignment="1">
      <alignment horizontal="center"/>
    </xf>
    <xf numFmtId="49" fontId="3" fillId="0" borderId="0" xfId="0" applyNumberFormat="1" applyFont="1" applyFill="1" applyBorder="1"/>
    <xf numFmtId="49" fontId="3" fillId="0" borderId="0" xfId="0" applyNumberFormat="1" applyFont="1" applyBorder="1"/>
    <xf numFmtId="0" fontId="8" fillId="0" borderId="0" xfId="0" applyFont="1" applyAlignment="1">
      <alignment horizontal="center"/>
    </xf>
    <xf numFmtId="0" fontId="0" fillId="0" borderId="0" xfId="0" applyFont="1"/>
    <xf numFmtId="0" fontId="16" fillId="0" borderId="0" xfId="0" applyFont="1" applyFill="1" applyBorder="1"/>
    <xf numFmtId="0" fontId="17" fillId="0" borderId="0" xfId="0" applyFont="1" applyBorder="1" applyAlignment="1">
      <alignment horizontal="center"/>
    </xf>
    <xf numFmtId="0" fontId="17" fillId="0" borderId="0" xfId="0" applyFont="1" applyAlignment="1">
      <alignment horizontal="center"/>
    </xf>
    <xf numFmtId="0" fontId="18" fillId="0" borderId="1" xfId="0" applyFont="1" applyFill="1" applyBorder="1" applyAlignment="1">
      <alignment vertical="center"/>
    </xf>
    <xf numFmtId="0" fontId="18" fillId="0" borderId="1" xfId="0" applyFont="1" applyFill="1" applyBorder="1" applyAlignment="1">
      <alignment horizontal="right" vertical="center"/>
    </xf>
    <xf numFmtId="0" fontId="18" fillId="0" borderId="0" xfId="0" applyFont="1" applyFill="1" applyBorder="1" applyAlignment="1">
      <alignment horizontal="right" vertical="center"/>
    </xf>
    <xf numFmtId="165" fontId="18" fillId="0" borderId="1" xfId="0" applyNumberFormat="1" applyFont="1" applyFill="1" applyBorder="1" applyAlignment="1">
      <alignment vertical="center"/>
    </xf>
    <xf numFmtId="165" fontId="18" fillId="0" borderId="0" xfId="0" applyNumberFormat="1" applyFont="1" applyFill="1" applyBorder="1" applyAlignment="1">
      <alignment vertical="center"/>
    </xf>
    <xf numFmtId="164" fontId="18" fillId="0" borderId="1" xfId="0" applyNumberFormat="1" applyFont="1" applyBorder="1"/>
    <xf numFmtId="164" fontId="18" fillId="0" borderId="1" xfId="0" applyNumberFormat="1" applyFont="1" applyBorder="1" applyAlignment="1">
      <alignment vertical="center"/>
    </xf>
    <xf numFmtId="0" fontId="18" fillId="0" borderId="0" xfId="0" applyFont="1" applyFill="1" applyAlignment="1">
      <alignment vertical="center"/>
    </xf>
    <xf numFmtId="0" fontId="18" fillId="0" borderId="0" xfId="0" applyFont="1" applyFill="1" applyAlignment="1">
      <alignment horizontal="right" vertical="center"/>
    </xf>
    <xf numFmtId="164" fontId="19" fillId="0" borderId="0" xfId="0" applyNumberFormat="1" applyFont="1" applyFill="1" applyAlignment="1">
      <alignment vertical="center"/>
    </xf>
    <xf numFmtId="164" fontId="19" fillId="0" borderId="0" xfId="0" applyNumberFormat="1" applyFont="1" applyFill="1" applyBorder="1" applyAlignment="1">
      <alignment vertical="center"/>
    </xf>
    <xf numFmtId="0" fontId="19" fillId="0" borderId="0" xfId="0" applyFont="1"/>
    <xf numFmtId="165" fontId="19" fillId="0" borderId="0" xfId="0" applyNumberFormat="1" applyFont="1"/>
    <xf numFmtId="0" fontId="20" fillId="0" borderId="0" xfId="0" applyFont="1"/>
    <xf numFmtId="0" fontId="19" fillId="0" borderId="0" xfId="0" applyFont="1" applyAlignment="1">
      <alignment horizontal="left" vertical="center" wrapText="1"/>
    </xf>
    <xf numFmtId="0" fontId="19" fillId="0" borderId="0" xfId="0" applyFont="1" applyFill="1" applyBorder="1" applyAlignment="1">
      <alignment horizontal="left" vertical="center" wrapText="1"/>
    </xf>
    <xf numFmtId="165" fontId="19" fillId="0" borderId="0" xfId="0" applyNumberFormat="1" applyFont="1" applyFill="1" applyAlignment="1">
      <alignment horizontal="right" vertical="center" wrapText="1"/>
    </xf>
    <xf numFmtId="165" fontId="19" fillId="0" borderId="0" xfId="0" applyNumberFormat="1" applyFont="1" applyFill="1" applyBorder="1" applyAlignment="1">
      <alignment horizontal="right" vertical="center" wrapText="1"/>
    </xf>
    <xf numFmtId="0" fontId="19" fillId="4" borderId="0" xfId="0" applyFont="1" applyFill="1" applyAlignment="1">
      <alignment horizontal="left" vertical="center" wrapText="1"/>
    </xf>
    <xf numFmtId="164" fontId="19" fillId="0" borderId="0" xfId="0" applyNumberFormat="1" applyFont="1" applyFill="1" applyBorder="1" applyAlignment="1">
      <alignment horizontal="right" vertical="center" wrapText="1"/>
    </xf>
    <xf numFmtId="0" fontId="18"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right" vertical="center"/>
    </xf>
    <xf numFmtId="0" fontId="21" fillId="0" borderId="0" xfId="0" applyFont="1" applyFill="1" applyBorder="1" applyAlignment="1">
      <alignment horizontal="right" vertical="center"/>
    </xf>
    <xf numFmtId="164" fontId="22" fillId="0" borderId="0" xfId="0" applyNumberFormat="1" applyFont="1" applyFill="1" applyAlignment="1">
      <alignment vertical="center"/>
    </xf>
    <xf numFmtId="164" fontId="22" fillId="0" borderId="0" xfId="0" applyNumberFormat="1" applyFont="1" applyFill="1" applyBorder="1" applyAlignment="1">
      <alignment vertical="center"/>
    </xf>
    <xf numFmtId="0" fontId="14" fillId="0" borderId="0" xfId="0" applyFont="1"/>
    <xf numFmtId="0" fontId="5" fillId="0" borderId="0" xfId="0" applyFont="1"/>
    <xf numFmtId="0" fontId="21" fillId="0" borderId="0" xfId="0" applyFont="1" applyFill="1" applyBorder="1" applyAlignment="1">
      <alignment horizontal="left" vertical="center" wrapText="1"/>
    </xf>
    <xf numFmtId="165" fontId="21" fillId="3" borderId="0" xfId="0" applyNumberFormat="1" applyFont="1" applyFill="1"/>
    <xf numFmtId="164" fontId="23" fillId="0" borderId="0" xfId="0" applyNumberFormat="1" applyFont="1" applyFill="1" applyBorder="1"/>
    <xf numFmtId="0" fontId="14" fillId="0" borderId="0" xfId="0" applyFont="1" applyFill="1" applyBorder="1"/>
    <xf numFmtId="0" fontId="15" fillId="0" borderId="0" xfId="0" applyFont="1" applyFill="1" applyBorder="1"/>
    <xf numFmtId="44"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4" fontId="21" fillId="2"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ill="1"/>
    <xf numFmtId="4" fontId="14" fillId="0" borderId="2"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15" fillId="0" borderId="0" xfId="0" applyFont="1" applyFill="1" applyBorder="1" applyAlignment="1">
      <alignment horizontal="center"/>
    </xf>
    <xf numFmtId="0" fontId="14" fillId="0" borderId="0" xfId="0" applyFont="1" applyFill="1" applyBorder="1" applyAlignment="1">
      <alignment horizontal="center"/>
    </xf>
    <xf numFmtId="0" fontId="0" fillId="0" borderId="0" xfId="0" applyAlignment="1">
      <alignment horizontal="center"/>
    </xf>
    <xf numFmtId="44" fontId="14" fillId="0" borderId="0" xfId="3" applyNumberFormat="1" applyFont="1" applyFill="1" applyBorder="1" applyAlignment="1">
      <alignment horizontal="center" vertical="center"/>
    </xf>
    <xf numFmtId="0" fontId="15" fillId="0" borderId="2" xfId="0" applyFont="1" applyFill="1" applyBorder="1" applyAlignment="1">
      <alignment horizontal="right" vertical="center"/>
    </xf>
    <xf numFmtId="44" fontId="15" fillId="0" borderId="2" xfId="3" applyNumberFormat="1" applyFont="1" applyFill="1" applyBorder="1" applyAlignment="1">
      <alignment horizontal="center" vertical="center"/>
    </xf>
    <xf numFmtId="0" fontId="11" fillId="0" borderId="5" xfId="0" applyFont="1" applyFill="1" applyBorder="1" applyAlignment="1">
      <alignment horizontal="center" vertical="center"/>
    </xf>
    <xf numFmtId="0" fontId="6" fillId="0" borderId="5" xfId="0" applyFont="1" applyFill="1" applyBorder="1" applyAlignment="1">
      <alignment vertical="center"/>
    </xf>
    <xf numFmtId="14" fontId="11" fillId="0" borderId="5" xfId="0" applyNumberFormat="1" applyFont="1" applyFill="1" applyBorder="1" applyAlignment="1">
      <alignment horizontal="center" vertical="center"/>
    </xf>
    <xf numFmtId="49" fontId="11" fillId="0" borderId="5" xfId="1" quotePrefix="1" applyNumberFormat="1" applyFont="1" applyFill="1" applyBorder="1" applyAlignment="1">
      <alignment vertical="center"/>
    </xf>
    <xf numFmtId="49" fontId="11" fillId="0" borderId="5" xfId="2" quotePrefix="1" applyNumberFormat="1" applyFont="1" applyFill="1" applyBorder="1" applyAlignment="1">
      <alignment vertical="center"/>
    </xf>
    <xf numFmtId="44" fontId="11" fillId="0" borderId="5" xfId="1" applyNumberFormat="1" applyFont="1" applyFill="1" applyBorder="1" applyAlignment="1">
      <alignment vertical="center"/>
    </xf>
    <xf numFmtId="0" fontId="11" fillId="0" borderId="5" xfId="0" applyFont="1" applyFill="1" applyBorder="1" applyAlignment="1">
      <alignment vertical="center" wrapText="1"/>
    </xf>
    <xf numFmtId="17" fontId="11" fillId="0" borderId="5" xfId="2" applyNumberFormat="1" applyFont="1" applyFill="1" applyBorder="1" applyAlignment="1">
      <alignment horizontal="center" vertical="center"/>
    </xf>
    <xf numFmtId="0" fontId="11" fillId="0" borderId="5" xfId="0" applyFont="1" applyFill="1" applyBorder="1" applyAlignment="1">
      <alignment horizontal="center" vertical="center" wrapText="1"/>
    </xf>
    <xf numFmtId="11" fontId="11" fillId="0" borderId="5" xfId="0" applyNumberFormat="1" applyFont="1" applyFill="1" applyBorder="1" applyAlignment="1">
      <alignment horizontal="center" vertical="center" wrapText="1"/>
    </xf>
    <xf numFmtId="44" fontId="11" fillId="0" borderId="5" xfId="2" applyNumberFormat="1" applyFont="1" applyFill="1" applyBorder="1" applyAlignment="1">
      <alignment vertical="center"/>
    </xf>
    <xf numFmtId="17" fontId="11" fillId="0" borderId="5" xfId="2"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4" fontId="11" fillId="0" borderId="5" xfId="1" applyNumberFormat="1" applyFont="1" applyFill="1" applyBorder="1" applyAlignment="1">
      <alignment vertical="center" wrapText="1"/>
    </xf>
    <xf numFmtId="49" fontId="11" fillId="0" borderId="5" xfId="1" quotePrefix="1" applyNumberFormat="1" applyFont="1" applyFill="1" applyBorder="1" applyAlignment="1">
      <alignment vertical="center" wrapText="1"/>
    </xf>
    <xf numFmtId="0" fontId="4" fillId="2"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Border="1" applyAlignment="1">
      <alignment vertical="center" wrapText="1"/>
    </xf>
    <xf numFmtId="165" fontId="0" fillId="0" borderId="0" xfId="0" applyNumberFormat="1"/>
    <xf numFmtId="14" fontId="11" fillId="0" borderId="6" xfId="0" applyNumberFormat="1" applyFont="1" applyFill="1" applyBorder="1" applyAlignment="1">
      <alignment horizontal="center" vertical="center"/>
    </xf>
    <xf numFmtId="44" fontId="11" fillId="0" borderId="6" xfId="1" applyNumberFormat="1" applyFont="1" applyFill="1" applyBorder="1" applyAlignment="1">
      <alignment vertical="center"/>
    </xf>
    <xf numFmtId="0" fontId="7" fillId="0" borderId="0" xfId="0" applyFont="1" applyFill="1" applyAlignment="1">
      <alignment horizontal="center"/>
    </xf>
    <xf numFmtId="165" fontId="19" fillId="0" borderId="0" xfId="0" applyNumberFormat="1" applyFont="1" applyFill="1"/>
    <xf numFmtId="0" fontId="19" fillId="0" borderId="0" xfId="0" applyFont="1" applyFill="1"/>
    <xf numFmtId="0" fontId="11" fillId="0" borderId="0" xfId="0" applyFont="1" applyFill="1" applyBorder="1" applyAlignment="1">
      <alignment vertical="center" wrapText="1"/>
    </xf>
    <xf numFmtId="0" fontId="7" fillId="2" borderId="0" xfId="0" applyFont="1" applyFill="1" applyAlignment="1">
      <alignment horizontal="center"/>
    </xf>
    <xf numFmtId="0" fontId="21" fillId="3" borderId="0" xfId="0" applyFont="1" applyFill="1" applyAlignment="1">
      <alignment horizontal="left" vertical="center" wrapText="1"/>
    </xf>
    <xf numFmtId="0" fontId="7" fillId="2" borderId="0" xfId="0" applyFont="1" applyFill="1" applyAlignment="1">
      <alignment horizontal="left" vertical="center"/>
    </xf>
    <xf numFmtId="0" fontId="21" fillId="3" borderId="0" xfId="0" applyFont="1" applyFill="1" applyAlignment="1">
      <alignment horizontal="left" vertical="center"/>
    </xf>
    <xf numFmtId="44" fontId="19" fillId="0" borderId="0" xfId="0" applyNumberFormat="1" applyFont="1" applyFill="1"/>
    <xf numFmtId="165" fontId="22" fillId="0" borderId="0" xfId="0" applyNumberFormat="1" applyFont="1" applyFill="1" applyAlignment="1">
      <alignment vertical="center"/>
    </xf>
    <xf numFmtId="165" fontId="19" fillId="0" borderId="0" xfId="0" applyNumberFormat="1" applyFont="1" applyFill="1" applyBorder="1" applyAlignment="1">
      <alignment horizontal="left" vertical="center" wrapText="1"/>
    </xf>
    <xf numFmtId="165" fontId="22" fillId="0" borderId="0" xfId="0" applyNumberFormat="1" applyFont="1" applyFill="1" applyBorder="1" applyAlignment="1">
      <alignment vertical="center"/>
    </xf>
    <xf numFmtId="44" fontId="0" fillId="0" borderId="0" xfId="0" applyNumberFormat="1"/>
    <xf numFmtId="14" fontId="11" fillId="0" borderId="7" xfId="0" applyNumberFormat="1" applyFont="1" applyFill="1" applyBorder="1" applyAlignment="1">
      <alignment horizontal="center" vertical="center" wrapText="1"/>
    </xf>
    <xf numFmtId="44" fontId="11" fillId="0" borderId="8" xfId="1" applyNumberFormat="1" applyFont="1" applyFill="1" applyBorder="1" applyAlignment="1">
      <alignment vertical="center" wrapText="1"/>
    </xf>
    <xf numFmtId="0" fontId="11" fillId="0" borderId="0" xfId="0" applyFont="1" applyBorder="1" applyAlignment="1">
      <alignment vertical="center" wrapText="1"/>
    </xf>
    <xf numFmtId="0" fontId="2" fillId="0" borderId="0" xfId="0" applyFont="1" applyBorder="1" applyAlignment="1">
      <alignment horizontal="center" wrapText="1"/>
    </xf>
    <xf numFmtId="0" fontId="3" fillId="0" borderId="0" xfId="0" applyFont="1" applyBorder="1" applyAlignment="1">
      <alignment wrapText="1"/>
    </xf>
    <xf numFmtId="0" fontId="11" fillId="0" borderId="5" xfId="0" applyNumberFormat="1" applyFont="1" applyFill="1" applyBorder="1" applyAlignment="1">
      <alignment horizontal="center" vertical="center" wrapText="1"/>
    </xf>
    <xf numFmtId="0" fontId="2" fillId="0" borderId="0" xfId="0" applyNumberFormat="1" applyFont="1" applyBorder="1" applyAlignment="1">
      <alignment horizontal="center"/>
    </xf>
    <xf numFmtId="0" fontId="4" fillId="2" borderId="0" xfId="0" applyNumberFormat="1" applyFont="1" applyFill="1" applyBorder="1" applyAlignment="1">
      <alignment horizontal="center" vertical="center" wrapText="1"/>
    </xf>
    <xf numFmtId="0" fontId="11" fillId="0" borderId="5" xfId="0" quotePrefix="1" applyNumberFormat="1" applyFont="1" applyFill="1" applyBorder="1" applyAlignment="1">
      <alignment horizontal="center" vertical="center" wrapText="1"/>
    </xf>
    <xf numFmtId="0" fontId="11" fillId="5" borderId="5" xfId="0" applyNumberFormat="1" applyFont="1" applyFill="1" applyBorder="1" applyAlignment="1">
      <alignment horizontal="center" vertical="center" wrapText="1"/>
    </xf>
    <xf numFmtId="0" fontId="3" fillId="0" borderId="0" xfId="0" applyNumberFormat="1" applyFont="1" applyBorder="1" applyAlignment="1">
      <alignment horizontal="center"/>
    </xf>
    <xf numFmtId="44" fontId="11" fillId="5" borderId="5" xfId="1" applyNumberFormat="1" applyFont="1" applyFill="1" applyBorder="1" applyAlignment="1">
      <alignment vertical="center" wrapText="1"/>
    </xf>
    <xf numFmtId="11" fontId="11" fillId="0" borderId="5" xfId="0" quotePrefix="1"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 xfId="0" applyFont="1" applyFill="1" applyBorder="1" applyAlignment="1">
      <alignment vertical="center" wrapText="1"/>
    </xf>
    <xf numFmtId="17" fontId="11" fillId="5" borderId="5" xfId="2" applyNumberFormat="1" applyFont="1" applyFill="1" applyBorder="1" applyAlignment="1">
      <alignment horizontal="center" vertical="center" wrapText="1"/>
    </xf>
    <xf numFmtId="14" fontId="11" fillId="5" borderId="5" xfId="0" applyNumberFormat="1" applyFont="1" applyFill="1" applyBorder="1" applyAlignment="1">
      <alignment horizontal="center" vertical="center" wrapText="1"/>
    </xf>
    <xf numFmtId="49" fontId="11" fillId="5" borderId="5" xfId="2" quotePrefix="1" applyNumberFormat="1" applyFont="1" applyFill="1" applyBorder="1" applyAlignment="1">
      <alignment vertical="center"/>
    </xf>
    <xf numFmtId="165" fontId="14" fillId="0" borderId="0" xfId="0" applyNumberFormat="1" applyFont="1" applyFill="1" applyAlignment="1">
      <alignment horizontal="right" vertical="center" wrapText="1"/>
    </xf>
    <xf numFmtId="0" fontId="11" fillId="5" borderId="5" xfId="0" applyFont="1" applyFill="1" applyBorder="1" applyAlignment="1">
      <alignment horizontal="center" vertical="center"/>
    </xf>
    <xf numFmtId="0" fontId="11" fillId="0" borderId="5" xfId="0" applyFont="1" applyFill="1" applyBorder="1" applyAlignment="1">
      <alignment vertical="center"/>
    </xf>
    <xf numFmtId="0" fontId="11"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11" fontId="11" fillId="5" borderId="5" xfId="0" applyNumberFormat="1" applyFont="1" applyFill="1" applyBorder="1" applyAlignment="1">
      <alignment horizontal="center" vertical="center" wrapText="1"/>
    </xf>
    <xf numFmtId="0" fontId="11" fillId="5" borderId="5" xfId="0" applyFont="1" applyFill="1" applyBorder="1" applyAlignment="1">
      <alignment horizontal="left" vertical="center"/>
    </xf>
    <xf numFmtId="0" fontId="11" fillId="0" borderId="6" xfId="0" applyFont="1" applyFill="1" applyBorder="1" applyAlignment="1">
      <alignment vertical="center"/>
    </xf>
    <xf numFmtId="0" fontId="11" fillId="0" borderId="0" xfId="0" applyFont="1" applyFill="1" applyBorder="1" applyAlignment="1">
      <alignment vertical="center"/>
    </xf>
    <xf numFmtId="0" fontId="11" fillId="5" borderId="0" xfId="0" applyFont="1" applyFill="1" applyBorder="1" applyAlignment="1">
      <alignment vertical="center" wrapText="1"/>
    </xf>
    <xf numFmtId="14" fontId="11" fillId="5" borderId="5" xfId="0" applyNumberFormat="1" applyFont="1" applyFill="1" applyBorder="1" applyAlignment="1">
      <alignment horizontal="center" vertical="center"/>
    </xf>
    <xf numFmtId="0" fontId="11" fillId="5" borderId="5" xfId="0" applyFont="1" applyFill="1" applyBorder="1" applyAlignment="1">
      <alignment vertical="center"/>
    </xf>
    <xf numFmtId="0" fontId="11" fillId="5" borderId="5" xfId="0" applyFont="1" applyFill="1" applyBorder="1" applyAlignment="1">
      <alignment horizontal="left" vertical="center" wrapText="1"/>
    </xf>
    <xf numFmtId="0" fontId="11" fillId="0" borderId="5" xfId="0" applyFont="1" applyFill="1" applyBorder="1" applyAlignment="1">
      <alignment horizontal="left" vertical="center"/>
    </xf>
    <xf numFmtId="0" fontId="25" fillId="0" borderId="0" xfId="0" applyFont="1" applyFill="1" applyBorder="1" applyAlignment="1">
      <alignment vertical="center" wrapText="1"/>
    </xf>
    <xf numFmtId="0" fontId="25" fillId="0" borderId="0" xfId="0" applyFont="1" applyBorder="1" applyAlignment="1">
      <alignment vertical="center" wrapText="1"/>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66" fontId="0" fillId="0" borderId="0" xfId="0" applyNumberFormat="1"/>
    <xf numFmtId="43" fontId="0" fillId="0" borderId="0" xfId="3" applyFont="1"/>
    <xf numFmtId="0" fontId="11" fillId="0" borderId="5" xfId="0" applyFont="1" applyFill="1" applyBorder="1" applyAlignment="1">
      <alignment horizontal="center"/>
    </xf>
    <xf numFmtId="11" fontId="11" fillId="0" borderId="5"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44" fontId="3" fillId="0" borderId="0" xfId="0" applyNumberFormat="1" applyFont="1" applyFill="1" applyBorder="1" applyAlignment="1">
      <alignment vertical="center"/>
    </xf>
    <xf numFmtId="0" fontId="14" fillId="0" borderId="2" xfId="0" applyFont="1" applyFill="1" applyBorder="1" applyAlignment="1">
      <alignment horizontal="left" vertical="center"/>
    </xf>
    <xf numFmtId="44" fontId="14" fillId="0" borderId="2" xfId="0" applyNumberFormat="1" applyFont="1" applyFill="1" applyBorder="1" applyAlignment="1">
      <alignment horizontal="center" vertical="center"/>
    </xf>
    <xf numFmtId="44" fontId="22" fillId="0" borderId="2" xfId="0" applyNumberFormat="1" applyFont="1" applyFill="1" applyBorder="1" applyAlignment="1">
      <alignment horizontal="center" vertical="center"/>
    </xf>
    <xf numFmtId="44" fontId="14" fillId="0" borderId="2" xfId="3" applyNumberFormat="1" applyFont="1" applyFill="1" applyBorder="1" applyAlignment="1">
      <alignment horizontal="center" vertical="center"/>
    </xf>
    <xf numFmtId="9" fontId="14" fillId="0" borderId="2" xfId="0" applyNumberFormat="1" applyFont="1" applyFill="1" applyBorder="1" applyAlignment="1">
      <alignment horizontal="left" vertical="center"/>
    </xf>
    <xf numFmtId="44" fontId="14" fillId="0" borderId="2" xfId="3" applyNumberFormat="1" applyFont="1" applyFill="1" applyBorder="1" applyAlignment="1">
      <alignment horizontal="left" vertical="center"/>
    </xf>
    <xf numFmtId="0" fontId="0" fillId="0" borderId="0" xfId="0" applyFill="1" applyAlignment="1">
      <alignment horizontal="center"/>
    </xf>
    <xf numFmtId="44"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44" fontId="0" fillId="0" borderId="0" xfId="0" applyNumberFormat="1" applyFill="1" applyBorder="1" applyAlignment="1">
      <alignment horizontal="center" vertical="center"/>
    </xf>
    <xf numFmtId="10" fontId="0" fillId="0" borderId="0" xfId="4" applyNumberFormat="1" applyFont="1" applyFill="1" applyBorder="1" applyAlignment="1">
      <alignment horizontal="center" vertical="center"/>
    </xf>
    <xf numFmtId="44" fontId="0" fillId="0" borderId="0" xfId="0" applyNumberFormat="1" applyFill="1"/>
    <xf numFmtId="44" fontId="0" fillId="0" borderId="0" xfId="0" applyNumberFormat="1" applyFill="1" applyAlignment="1">
      <alignment horizontal="center"/>
    </xf>
    <xf numFmtId="0" fontId="6" fillId="0" borderId="5" xfId="0" applyFont="1" applyFill="1" applyBorder="1" applyAlignment="1">
      <alignment horizontal="center" vertical="center"/>
    </xf>
    <xf numFmtId="0" fontId="6" fillId="5" borderId="5" xfId="0" applyFont="1" applyFill="1" applyBorder="1" applyAlignment="1">
      <alignment vertical="center"/>
    </xf>
    <xf numFmtId="14" fontId="6" fillId="5" borderId="5" xfId="0" applyNumberFormat="1" applyFont="1" applyFill="1" applyBorder="1" applyAlignment="1">
      <alignment horizontal="center" vertical="center"/>
    </xf>
    <xf numFmtId="0" fontId="6" fillId="0" borderId="5" xfId="0" applyFont="1" applyFill="1" applyBorder="1" applyAlignment="1">
      <alignment vertical="center" wrapText="1"/>
    </xf>
    <xf numFmtId="0" fontId="6" fillId="0" borderId="5" xfId="0" applyFont="1" applyFill="1" applyBorder="1" applyAlignment="1">
      <alignment horizontal="left" vertical="center" wrapText="1"/>
    </xf>
    <xf numFmtId="14" fontId="6" fillId="0" borderId="5" xfId="0" applyNumberFormat="1" applyFont="1" applyFill="1" applyBorder="1" applyAlignment="1">
      <alignment horizontal="center" vertical="center"/>
    </xf>
    <xf numFmtId="0" fontId="6" fillId="5" borderId="5" xfId="0" applyFont="1" applyFill="1" applyBorder="1" applyAlignment="1">
      <alignment vertical="center" wrapText="1"/>
    </xf>
    <xf numFmtId="0" fontId="6" fillId="0" borderId="6" xfId="0" applyFont="1" applyFill="1" applyBorder="1" applyAlignment="1">
      <alignment horizontal="left" vertical="center" wrapText="1"/>
    </xf>
    <xf numFmtId="0" fontId="6" fillId="5" borderId="5" xfId="0" applyFont="1" applyFill="1" applyBorder="1" applyAlignment="1">
      <alignment horizontal="center" vertical="center"/>
    </xf>
    <xf numFmtId="49" fontId="6" fillId="0" borderId="5" xfId="1" quotePrefix="1" applyNumberFormat="1" applyFont="1" applyFill="1" applyBorder="1" applyAlignment="1">
      <alignment vertical="center"/>
    </xf>
    <xf numFmtId="0" fontId="10" fillId="0" borderId="0" xfId="0" applyFont="1" applyAlignment="1">
      <alignment horizontal="center"/>
    </xf>
    <xf numFmtId="44" fontId="3" fillId="0" borderId="0" xfId="0" applyNumberFormat="1" applyFont="1" applyBorder="1"/>
    <xf numFmtId="0" fontId="12" fillId="0" borderId="0" xfId="0" applyFont="1" applyFill="1" applyBorder="1"/>
    <xf numFmtId="0" fontId="12" fillId="0" borderId="0" xfId="0" applyFont="1" applyBorder="1"/>
    <xf numFmtId="43" fontId="0" fillId="0" borderId="0" xfId="0" applyNumberFormat="1"/>
    <xf numFmtId="0" fontId="2" fillId="0" borderId="0" xfId="0" applyFont="1" applyBorder="1" applyAlignment="1">
      <alignment horizont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4"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xf>
    <xf numFmtId="14" fontId="14" fillId="0" borderId="3" xfId="0" applyNumberFormat="1" applyFont="1" applyFill="1" applyBorder="1" applyAlignment="1">
      <alignment horizontal="center" vertical="center"/>
    </xf>
    <xf numFmtId="0" fontId="14" fillId="0" borderId="4" xfId="0"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4" fontId="14" fillId="0" borderId="3" xfId="0" applyNumberFormat="1" applyFont="1" applyFill="1" applyBorder="1" applyAlignment="1">
      <alignment horizontal="center" vertical="center"/>
    </xf>
    <xf numFmtId="4" fontId="14" fillId="0" borderId="4" xfId="0" applyNumberFormat="1" applyFont="1" applyFill="1" applyBorder="1" applyAlignment="1">
      <alignment horizontal="center" vertical="center"/>
    </xf>
    <xf numFmtId="0" fontId="14" fillId="0" borderId="0" xfId="0" applyFont="1" applyAlignment="1">
      <alignment horizontal="center" vertical="center" wrapText="1"/>
    </xf>
    <xf numFmtId="0" fontId="10" fillId="0" borderId="0" xfId="0" applyFont="1" applyAlignment="1">
      <alignment horizontal="center"/>
    </xf>
  </cellXfs>
  <cellStyles count="5">
    <cellStyle name="Millares" xfId="3" builtinId="3"/>
    <cellStyle name="Moneda" xfId="1" builtinId="4"/>
    <cellStyle name="Moneda 3" xfId="2" xr:uid="{00000000-0005-0000-0000-000002000000}"/>
    <cellStyle name="Normal" xfId="0" builtinId="0"/>
    <cellStyle name="Porcentaje" xfId="4" builtin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433386</xdr:colOff>
      <xdr:row>0</xdr:row>
      <xdr:rowOff>130750</xdr:rowOff>
    </xdr:from>
    <xdr:to>
      <xdr:col>15</xdr:col>
      <xdr:colOff>1333386</xdr:colOff>
      <xdr:row>2</xdr:row>
      <xdr:rowOff>764483</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5766422" y="130750"/>
          <a:ext cx="900000" cy="896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1847850</xdr:colOff>
      <xdr:row>1</xdr:row>
      <xdr:rowOff>171450</xdr:rowOff>
    </xdr:from>
    <xdr:to>
      <xdr:col>8</xdr:col>
      <xdr:colOff>2581275</xdr:colOff>
      <xdr:row>5</xdr:row>
      <xdr:rowOff>152400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1782425" y="361950"/>
          <a:ext cx="733425" cy="7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238125</xdr:colOff>
      <xdr:row>1</xdr:row>
      <xdr:rowOff>9525</xdr:rowOff>
    </xdr:from>
    <xdr:to>
      <xdr:col>34</xdr:col>
      <xdr:colOff>971550</xdr:colOff>
      <xdr:row>5</xdr:row>
      <xdr:rowOff>0</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0172045" y="192405"/>
          <a:ext cx="733425" cy="72009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69"/>
  <sheetViews>
    <sheetView showGridLines="0" tabSelected="1" topLeftCell="F4" zoomScale="80" zoomScaleNormal="80" workbookViewId="0">
      <selection activeCell="K21" sqref="K21"/>
    </sheetView>
  </sheetViews>
  <sheetFormatPr baseColWidth="10" defaultColWidth="11.453125" defaultRowHeight="10" x14ac:dyDescent="0.2"/>
  <cols>
    <col min="1" max="1" width="2.26953125" style="1" customWidth="1"/>
    <col min="2" max="2" width="11.453125" style="2" customWidth="1"/>
    <col min="3" max="3" width="15.81640625" style="2" customWidth="1"/>
    <col min="4" max="4" width="45.7265625" style="2" bestFit="1" customWidth="1"/>
    <col min="5" max="5" width="35.26953125" style="2" customWidth="1"/>
    <col min="6" max="6" width="29.81640625" style="117" customWidth="1"/>
    <col min="7" max="7" width="50.54296875" style="3" customWidth="1"/>
    <col min="8" max="8" width="22.7265625" style="6" customWidth="1"/>
    <col min="9" max="9" width="27.81640625" style="6" customWidth="1"/>
    <col min="10" max="10" width="23.453125" style="2" customWidth="1"/>
    <col min="11" max="11" width="36.453125" style="123" customWidth="1"/>
    <col min="12" max="13" width="17" style="2" customWidth="1"/>
    <col min="14" max="14" width="17" style="23" customWidth="1"/>
    <col min="15" max="15" width="17" style="2" customWidth="1"/>
    <col min="16" max="16" width="23.54296875" style="2" customWidth="1"/>
    <col min="17" max="17" width="24.7265625" style="2" customWidth="1"/>
    <col min="18" max="18" width="5.453125" style="2" customWidth="1"/>
    <col min="19" max="16384" width="11.453125" style="2"/>
  </cols>
  <sheetData>
    <row r="1" spans="1:22" ht="10.5" x14ac:dyDescent="0.25">
      <c r="B1" s="184"/>
      <c r="C1" s="184"/>
      <c r="D1" s="184"/>
      <c r="E1" s="184"/>
      <c r="F1" s="184"/>
      <c r="G1" s="184"/>
      <c r="H1" s="184"/>
      <c r="I1" s="184"/>
      <c r="J1" s="184"/>
      <c r="K1" s="184"/>
      <c r="L1" s="184"/>
      <c r="M1" s="20"/>
      <c r="N1" s="21"/>
      <c r="O1" s="20"/>
      <c r="P1" s="20"/>
    </row>
    <row r="2" spans="1:22" ht="10.5" x14ac:dyDescent="0.25">
      <c r="B2" s="4"/>
      <c r="C2" s="4"/>
      <c r="D2" s="4"/>
      <c r="E2" s="4"/>
      <c r="F2" s="116"/>
      <c r="G2" s="4"/>
      <c r="H2" s="5"/>
      <c r="I2" s="5"/>
      <c r="J2" s="4"/>
      <c r="K2" s="119"/>
      <c r="L2" s="1"/>
      <c r="M2" s="1"/>
      <c r="N2" s="22"/>
      <c r="O2" s="1"/>
      <c r="P2" s="1"/>
    </row>
    <row r="3" spans="1:22" ht="62.25" customHeight="1" x14ac:dyDescent="0.25">
      <c r="B3" s="4"/>
      <c r="C3" s="4"/>
      <c r="D3" s="186" t="s">
        <v>2199</v>
      </c>
      <c r="E3" s="186"/>
      <c r="F3" s="186"/>
      <c r="G3" s="186"/>
      <c r="H3" s="186"/>
      <c r="I3" s="186"/>
      <c r="J3" s="186"/>
      <c r="K3" s="186"/>
      <c r="L3" s="186"/>
      <c r="M3" s="186"/>
      <c r="N3" s="186"/>
      <c r="O3" s="1"/>
      <c r="P3" s="1"/>
    </row>
    <row r="4" spans="1:22" ht="13.9" customHeight="1" x14ac:dyDescent="0.25">
      <c r="B4" s="4"/>
      <c r="C4" s="185"/>
      <c r="D4" s="185"/>
      <c r="E4" s="185"/>
      <c r="F4" s="185"/>
      <c r="G4" s="4"/>
      <c r="H4" s="5"/>
      <c r="I4" s="5"/>
      <c r="J4" s="4"/>
      <c r="K4" s="119"/>
      <c r="L4" s="1"/>
      <c r="M4" s="1"/>
      <c r="N4" s="22"/>
      <c r="O4" s="1"/>
      <c r="P4" s="1"/>
    </row>
    <row r="5" spans="1:22" s="96" customFormat="1" ht="24" x14ac:dyDescent="0.35">
      <c r="A5" s="95"/>
      <c r="B5" s="94" t="s">
        <v>0</v>
      </c>
      <c r="C5" s="94" t="s">
        <v>126</v>
      </c>
      <c r="D5" s="94" t="s">
        <v>1</v>
      </c>
      <c r="E5" s="94" t="s">
        <v>3</v>
      </c>
      <c r="F5" s="94" t="s">
        <v>31</v>
      </c>
      <c r="G5" s="94" t="s">
        <v>2</v>
      </c>
      <c r="H5" s="94" t="s">
        <v>67</v>
      </c>
      <c r="I5" s="94" t="s">
        <v>150</v>
      </c>
      <c r="J5" s="94" t="s">
        <v>127</v>
      </c>
      <c r="K5" s="120" t="s">
        <v>429</v>
      </c>
      <c r="L5" s="94" t="s">
        <v>128</v>
      </c>
      <c r="M5" s="94" t="s">
        <v>1614</v>
      </c>
      <c r="N5" s="94" t="s">
        <v>129</v>
      </c>
      <c r="O5" s="94" t="s">
        <v>138</v>
      </c>
      <c r="P5" s="94" t="s">
        <v>130</v>
      </c>
    </row>
    <row r="6" spans="1:22" s="14" customFormat="1" ht="22.9" customHeight="1" x14ac:dyDescent="0.35">
      <c r="A6" s="15"/>
      <c r="B6" s="79" t="s">
        <v>254</v>
      </c>
      <c r="C6" s="79" t="s">
        <v>260</v>
      </c>
      <c r="D6" s="133" t="s">
        <v>61</v>
      </c>
      <c r="E6" s="133" t="s">
        <v>36</v>
      </c>
      <c r="F6" s="85" t="s">
        <v>32</v>
      </c>
      <c r="G6" s="135" t="s">
        <v>5</v>
      </c>
      <c r="H6" s="86">
        <v>43191</v>
      </c>
      <c r="I6" s="81">
        <v>43213</v>
      </c>
      <c r="J6" s="81">
        <v>43213</v>
      </c>
      <c r="K6" s="121" t="s">
        <v>257</v>
      </c>
      <c r="L6" s="84">
        <v>500</v>
      </c>
      <c r="M6" s="84" t="s">
        <v>132</v>
      </c>
      <c r="N6" s="82" t="s">
        <v>252</v>
      </c>
      <c r="O6" s="84" t="s">
        <v>134</v>
      </c>
      <c r="P6" s="84" t="s">
        <v>137</v>
      </c>
      <c r="Q6" s="13"/>
      <c r="R6" s="15"/>
      <c r="S6" s="15"/>
      <c r="T6" s="15"/>
      <c r="U6" s="15"/>
      <c r="V6" s="15"/>
    </row>
    <row r="7" spans="1:22" s="15" customFormat="1" ht="22.9" customHeight="1" x14ac:dyDescent="0.35">
      <c r="B7" s="79" t="s">
        <v>426</v>
      </c>
      <c r="C7" s="79" t="s">
        <v>261</v>
      </c>
      <c r="D7" s="133" t="s">
        <v>4</v>
      </c>
      <c r="E7" s="133" t="s">
        <v>36</v>
      </c>
      <c r="F7" s="85" t="s">
        <v>591</v>
      </c>
      <c r="G7" s="135" t="s">
        <v>609</v>
      </c>
      <c r="H7" s="86">
        <v>43191</v>
      </c>
      <c r="I7" s="81">
        <v>43207</v>
      </c>
      <c r="J7" s="81">
        <v>43206</v>
      </c>
      <c r="K7" s="118" t="s">
        <v>131</v>
      </c>
      <c r="L7" s="84">
        <v>71269</v>
      </c>
      <c r="M7" s="84" t="s">
        <v>132</v>
      </c>
      <c r="N7" s="82" t="s">
        <v>252</v>
      </c>
      <c r="O7" s="84" t="s">
        <v>134</v>
      </c>
      <c r="P7" s="84" t="s">
        <v>135</v>
      </c>
      <c r="Q7" s="13"/>
      <c r="R7" s="14"/>
      <c r="S7" s="14"/>
      <c r="T7" s="14"/>
      <c r="U7" s="14"/>
      <c r="V7" s="14"/>
    </row>
    <row r="8" spans="1:22" s="14" customFormat="1" ht="22.9" customHeight="1" x14ac:dyDescent="0.35">
      <c r="A8" s="15"/>
      <c r="B8" s="79" t="s">
        <v>426</v>
      </c>
      <c r="C8" s="79" t="s">
        <v>262</v>
      </c>
      <c r="D8" s="133" t="s">
        <v>4</v>
      </c>
      <c r="E8" s="133" t="s">
        <v>36</v>
      </c>
      <c r="F8" s="85" t="s">
        <v>591</v>
      </c>
      <c r="G8" s="135" t="s">
        <v>610</v>
      </c>
      <c r="H8" s="86">
        <v>43191</v>
      </c>
      <c r="I8" s="81">
        <v>43217</v>
      </c>
      <c r="J8" s="81">
        <v>43222</v>
      </c>
      <c r="K8" s="118" t="s">
        <v>136</v>
      </c>
      <c r="L8" s="84">
        <v>55609.35</v>
      </c>
      <c r="M8" s="84" t="s">
        <v>132</v>
      </c>
      <c r="N8" s="82" t="s">
        <v>252</v>
      </c>
      <c r="O8" s="84" t="s">
        <v>134</v>
      </c>
      <c r="P8" s="84" t="s">
        <v>135</v>
      </c>
      <c r="Q8" s="13"/>
    </row>
    <row r="9" spans="1:22" s="14" customFormat="1" ht="22.9" customHeight="1" x14ac:dyDescent="0.35">
      <c r="A9" s="15"/>
      <c r="B9" s="79" t="s">
        <v>426</v>
      </c>
      <c r="C9" s="79" t="s">
        <v>263</v>
      </c>
      <c r="D9" s="133" t="s">
        <v>92</v>
      </c>
      <c r="E9" s="133" t="s">
        <v>36</v>
      </c>
      <c r="F9" s="85" t="s">
        <v>35</v>
      </c>
      <c r="G9" s="135" t="s">
        <v>592</v>
      </c>
      <c r="H9" s="86">
        <v>43191</v>
      </c>
      <c r="I9" s="81">
        <v>43203</v>
      </c>
      <c r="J9" s="81">
        <v>43208</v>
      </c>
      <c r="K9" s="118" t="s">
        <v>2203</v>
      </c>
      <c r="L9" s="84">
        <v>3473.15</v>
      </c>
      <c r="M9" s="84" t="s">
        <v>132</v>
      </c>
      <c r="N9" s="82" t="s">
        <v>252</v>
      </c>
      <c r="O9" s="84" t="s">
        <v>134</v>
      </c>
      <c r="P9" s="84" t="s">
        <v>135</v>
      </c>
      <c r="Q9" s="13"/>
      <c r="R9" s="15"/>
      <c r="S9" s="15"/>
      <c r="T9" s="15"/>
      <c r="U9" s="15"/>
      <c r="V9" s="15"/>
    </row>
    <row r="10" spans="1:22" s="15" customFormat="1" ht="22.9" customHeight="1" x14ac:dyDescent="0.35">
      <c r="B10" s="79" t="s">
        <v>426</v>
      </c>
      <c r="C10" s="79" t="s">
        <v>264</v>
      </c>
      <c r="D10" s="133" t="s">
        <v>92</v>
      </c>
      <c r="E10" s="133" t="s">
        <v>36</v>
      </c>
      <c r="F10" s="85" t="s">
        <v>35</v>
      </c>
      <c r="G10" s="135" t="s">
        <v>593</v>
      </c>
      <c r="H10" s="86">
        <v>43191</v>
      </c>
      <c r="I10" s="81">
        <v>43218</v>
      </c>
      <c r="J10" s="81">
        <v>43222</v>
      </c>
      <c r="K10" s="118" t="s">
        <v>2204</v>
      </c>
      <c r="L10" s="84">
        <f>3473.15+358.38+434.61</f>
        <v>4266.1400000000003</v>
      </c>
      <c r="M10" s="84" t="s">
        <v>132</v>
      </c>
      <c r="N10" s="82" t="s">
        <v>252</v>
      </c>
      <c r="O10" s="84" t="s">
        <v>134</v>
      </c>
      <c r="P10" s="84" t="s">
        <v>135</v>
      </c>
      <c r="Q10" s="13"/>
      <c r="R10" s="14"/>
      <c r="S10" s="14"/>
      <c r="T10" s="14"/>
      <c r="U10" s="14"/>
      <c r="V10" s="14"/>
    </row>
    <row r="11" spans="1:22" s="15" customFormat="1" ht="22.9" customHeight="1" x14ac:dyDescent="0.35">
      <c r="B11" s="79" t="s">
        <v>253</v>
      </c>
      <c r="C11" s="79" t="s">
        <v>265</v>
      </c>
      <c r="D11" s="133" t="s">
        <v>146</v>
      </c>
      <c r="E11" s="133" t="s">
        <v>36</v>
      </c>
      <c r="F11" s="85" t="s">
        <v>32</v>
      </c>
      <c r="G11" s="135" t="s">
        <v>5</v>
      </c>
      <c r="H11" s="86">
        <v>43221</v>
      </c>
      <c r="I11" s="81">
        <v>43236</v>
      </c>
      <c r="J11" s="81">
        <v>43236</v>
      </c>
      <c r="K11" s="118">
        <v>6718121</v>
      </c>
      <c r="L11" s="89">
        <v>500</v>
      </c>
      <c r="M11" s="89" t="s">
        <v>132</v>
      </c>
      <c r="N11" s="82" t="s">
        <v>252</v>
      </c>
      <c r="O11" s="89" t="s">
        <v>134</v>
      </c>
      <c r="P11" s="84" t="s">
        <v>137</v>
      </c>
      <c r="Q11" s="13"/>
      <c r="R11" s="14"/>
      <c r="S11" s="14"/>
      <c r="T11" s="14"/>
    </row>
    <row r="12" spans="1:22" s="15" customFormat="1" ht="22.9" customHeight="1" x14ac:dyDescent="0.35">
      <c r="B12" s="79" t="s">
        <v>253</v>
      </c>
      <c r="C12" s="79" t="s">
        <v>266</v>
      </c>
      <c r="D12" s="133" t="s">
        <v>147</v>
      </c>
      <c r="E12" s="133" t="s">
        <v>36</v>
      </c>
      <c r="F12" s="85" t="s">
        <v>32</v>
      </c>
      <c r="G12" s="135" t="s">
        <v>112</v>
      </c>
      <c r="H12" s="86">
        <v>43221</v>
      </c>
      <c r="I12" s="81">
        <v>43237</v>
      </c>
      <c r="J12" s="81">
        <v>43237</v>
      </c>
      <c r="K12" s="118">
        <v>222712846</v>
      </c>
      <c r="L12" s="89">
        <v>510</v>
      </c>
      <c r="M12" s="89" t="s">
        <v>132</v>
      </c>
      <c r="N12" s="82" t="s">
        <v>252</v>
      </c>
      <c r="O12" s="89" t="s">
        <v>134</v>
      </c>
      <c r="P12" s="84" t="s">
        <v>135</v>
      </c>
      <c r="Q12" s="13"/>
    </row>
    <row r="13" spans="1:22" s="15" customFormat="1" ht="22.9" customHeight="1" x14ac:dyDescent="0.35">
      <c r="B13" s="79" t="s">
        <v>254</v>
      </c>
      <c r="C13" s="79" t="s">
        <v>267</v>
      </c>
      <c r="D13" s="133" t="s">
        <v>225</v>
      </c>
      <c r="E13" s="133" t="s">
        <v>36</v>
      </c>
      <c r="F13" s="85" t="s">
        <v>32</v>
      </c>
      <c r="G13" s="135" t="s">
        <v>5</v>
      </c>
      <c r="H13" s="86">
        <v>43221</v>
      </c>
      <c r="I13" s="81">
        <v>43228</v>
      </c>
      <c r="J13" s="81">
        <v>43228</v>
      </c>
      <c r="K13" s="118" t="s">
        <v>258</v>
      </c>
      <c r="L13" s="84">
        <v>500</v>
      </c>
      <c r="M13" s="84" t="s">
        <v>132</v>
      </c>
      <c r="N13" s="82" t="s">
        <v>252</v>
      </c>
      <c r="O13" s="84" t="s">
        <v>134</v>
      </c>
      <c r="P13" s="84" t="s">
        <v>137</v>
      </c>
      <c r="Q13" s="13"/>
      <c r="R13" s="14"/>
      <c r="S13" s="14"/>
      <c r="T13" s="14"/>
      <c r="U13" s="14"/>
      <c r="V13" s="14"/>
    </row>
    <row r="14" spans="1:22" s="15" customFormat="1" ht="22.9" customHeight="1" x14ac:dyDescent="0.35">
      <c r="B14" s="79" t="s">
        <v>255</v>
      </c>
      <c r="C14" s="79" t="s">
        <v>268</v>
      </c>
      <c r="D14" s="133" t="s">
        <v>146</v>
      </c>
      <c r="E14" s="133" t="s">
        <v>36</v>
      </c>
      <c r="F14" s="85" t="s">
        <v>32</v>
      </c>
      <c r="G14" s="135" t="s">
        <v>5</v>
      </c>
      <c r="H14" s="86">
        <v>43221</v>
      </c>
      <c r="I14" s="81">
        <v>43235</v>
      </c>
      <c r="J14" s="81">
        <v>43235</v>
      </c>
      <c r="K14" s="118" t="s">
        <v>139</v>
      </c>
      <c r="L14" s="84">
        <v>500</v>
      </c>
      <c r="M14" s="84" t="s">
        <v>132</v>
      </c>
      <c r="N14" s="82" t="s">
        <v>252</v>
      </c>
      <c r="O14" s="84" t="s">
        <v>140</v>
      </c>
      <c r="P14" s="84" t="s">
        <v>137</v>
      </c>
      <c r="Q14" s="13"/>
      <c r="R14" s="14"/>
      <c r="S14" s="14"/>
      <c r="T14" s="14"/>
    </row>
    <row r="15" spans="1:22" s="15" customFormat="1" ht="22.9" customHeight="1" x14ac:dyDescent="0.35">
      <c r="B15" s="79" t="s">
        <v>7</v>
      </c>
      <c r="C15" s="79" t="s">
        <v>269</v>
      </c>
      <c r="D15" s="133" t="s">
        <v>58</v>
      </c>
      <c r="E15" s="133" t="s">
        <v>36</v>
      </c>
      <c r="F15" s="85" t="s">
        <v>37</v>
      </c>
      <c r="G15" s="135" t="s">
        <v>8</v>
      </c>
      <c r="H15" s="86">
        <v>43221</v>
      </c>
      <c r="I15" s="81">
        <v>43241</v>
      </c>
      <c r="J15" s="81">
        <v>43241</v>
      </c>
      <c r="K15" s="118" t="s">
        <v>148</v>
      </c>
      <c r="L15" s="84">
        <v>3628</v>
      </c>
      <c r="M15" s="84" t="s">
        <v>132</v>
      </c>
      <c r="N15" s="82" t="s">
        <v>252</v>
      </c>
      <c r="O15" s="84" t="s">
        <v>140</v>
      </c>
      <c r="P15" s="84" t="s">
        <v>135</v>
      </c>
      <c r="Q15" s="13"/>
      <c r="R15" s="14"/>
      <c r="S15" s="14"/>
      <c r="T15" s="14"/>
    </row>
    <row r="16" spans="1:22" s="15" customFormat="1" ht="22.9" customHeight="1" x14ac:dyDescent="0.35">
      <c r="B16" s="79" t="s">
        <v>7</v>
      </c>
      <c r="C16" s="79" t="s">
        <v>270</v>
      </c>
      <c r="D16" s="133" t="s">
        <v>58</v>
      </c>
      <c r="E16" s="133" t="s">
        <v>36</v>
      </c>
      <c r="F16" s="85" t="s">
        <v>37</v>
      </c>
      <c r="G16" s="135" t="s">
        <v>8</v>
      </c>
      <c r="H16" s="86">
        <v>43221</v>
      </c>
      <c r="I16" s="81">
        <v>43241</v>
      </c>
      <c r="J16" s="81">
        <v>43251</v>
      </c>
      <c r="K16" s="118" t="s">
        <v>154</v>
      </c>
      <c r="L16" s="84">
        <v>167.04</v>
      </c>
      <c r="M16" s="84" t="s">
        <v>132</v>
      </c>
      <c r="N16" s="82" t="s">
        <v>252</v>
      </c>
      <c r="O16" s="84" t="s">
        <v>140</v>
      </c>
      <c r="P16" s="84" t="s">
        <v>135</v>
      </c>
      <c r="Q16" s="13"/>
      <c r="R16" s="14"/>
      <c r="S16" s="14"/>
      <c r="T16" s="14"/>
    </row>
    <row r="17" spans="1:26" s="15" customFormat="1" ht="22.9" customHeight="1" x14ac:dyDescent="0.35">
      <c r="B17" s="79" t="s">
        <v>426</v>
      </c>
      <c r="C17" s="79" t="s">
        <v>271</v>
      </c>
      <c r="D17" s="133" t="s">
        <v>92</v>
      </c>
      <c r="E17" s="133" t="s">
        <v>36</v>
      </c>
      <c r="F17" s="85" t="s">
        <v>35</v>
      </c>
      <c r="G17" s="135" t="s">
        <v>594</v>
      </c>
      <c r="H17" s="86">
        <v>43221</v>
      </c>
      <c r="I17" s="81">
        <v>43235</v>
      </c>
      <c r="J17" s="81">
        <v>43241</v>
      </c>
      <c r="K17" s="118" t="s">
        <v>2205</v>
      </c>
      <c r="L17" s="84">
        <v>3473.15</v>
      </c>
      <c r="M17" s="89" t="s">
        <v>132</v>
      </c>
      <c r="N17" s="82" t="s">
        <v>252</v>
      </c>
      <c r="O17" s="84" t="s">
        <v>134</v>
      </c>
      <c r="P17" s="84" t="s">
        <v>135</v>
      </c>
      <c r="Q17" s="13"/>
      <c r="R17" s="14"/>
      <c r="S17" s="14"/>
      <c r="T17" s="14"/>
    </row>
    <row r="18" spans="1:26" s="15" customFormat="1" ht="22.9" customHeight="1" x14ac:dyDescent="0.35">
      <c r="B18" s="79" t="s">
        <v>426</v>
      </c>
      <c r="C18" s="79" t="s">
        <v>272</v>
      </c>
      <c r="D18" s="133" t="s">
        <v>30</v>
      </c>
      <c r="E18" s="133" t="s">
        <v>38</v>
      </c>
      <c r="F18" s="85" t="s">
        <v>35</v>
      </c>
      <c r="G18" s="135" t="s">
        <v>601</v>
      </c>
      <c r="H18" s="86">
        <v>43221</v>
      </c>
      <c r="I18" s="81">
        <v>43235</v>
      </c>
      <c r="J18" s="81">
        <v>43241</v>
      </c>
      <c r="K18" s="118" t="s">
        <v>142</v>
      </c>
      <c r="L18" s="84">
        <v>5661.18</v>
      </c>
      <c r="M18" s="89" t="s">
        <v>132</v>
      </c>
      <c r="N18" s="82" t="s">
        <v>252</v>
      </c>
      <c r="O18" s="84" t="s">
        <v>134</v>
      </c>
      <c r="P18" s="84" t="s">
        <v>135</v>
      </c>
      <c r="Q18" s="13"/>
      <c r="R18" s="14"/>
      <c r="S18" s="14"/>
      <c r="T18" s="14"/>
    </row>
    <row r="19" spans="1:26" s="15" customFormat="1" ht="22.9" customHeight="1" x14ac:dyDescent="0.35">
      <c r="B19" s="79" t="s">
        <v>426</v>
      </c>
      <c r="C19" s="79" t="s">
        <v>273</v>
      </c>
      <c r="D19" s="133" t="s">
        <v>60</v>
      </c>
      <c r="E19" s="133" t="s">
        <v>38</v>
      </c>
      <c r="F19" s="85" t="s">
        <v>35</v>
      </c>
      <c r="G19" s="135" t="s">
        <v>619</v>
      </c>
      <c r="H19" s="86">
        <v>43221</v>
      </c>
      <c r="I19" s="81">
        <v>43235</v>
      </c>
      <c r="J19" s="81">
        <v>43242</v>
      </c>
      <c r="K19" s="121" t="s">
        <v>144</v>
      </c>
      <c r="L19" s="84">
        <v>5741.48</v>
      </c>
      <c r="M19" s="84" t="s">
        <v>132</v>
      </c>
      <c r="N19" s="82" t="s">
        <v>252</v>
      </c>
      <c r="O19" s="84" t="s">
        <v>134</v>
      </c>
      <c r="P19" s="84" t="s">
        <v>135</v>
      </c>
      <c r="Q19" s="13"/>
      <c r="R19" s="14"/>
      <c r="S19" s="14"/>
      <c r="T19" s="14"/>
    </row>
    <row r="20" spans="1:26" s="15" customFormat="1" ht="22.9" customHeight="1" x14ac:dyDescent="0.35">
      <c r="B20" s="79" t="s">
        <v>426</v>
      </c>
      <c r="C20" s="79" t="s">
        <v>274</v>
      </c>
      <c r="D20" s="133" t="s">
        <v>143</v>
      </c>
      <c r="E20" s="133" t="s">
        <v>38</v>
      </c>
      <c r="F20" s="85" t="s">
        <v>35</v>
      </c>
      <c r="G20" s="135" t="s">
        <v>601</v>
      </c>
      <c r="H20" s="86">
        <v>43221</v>
      </c>
      <c r="I20" s="81">
        <v>43235</v>
      </c>
      <c r="J20" s="81">
        <v>43241</v>
      </c>
      <c r="K20" s="118" t="s">
        <v>145</v>
      </c>
      <c r="L20" s="84">
        <v>5661.18</v>
      </c>
      <c r="M20" s="84" t="s">
        <v>132</v>
      </c>
      <c r="N20" s="82" t="s">
        <v>252</v>
      </c>
      <c r="O20" s="84" t="s">
        <v>134</v>
      </c>
      <c r="P20" s="84" t="s">
        <v>135</v>
      </c>
      <c r="Q20" s="13"/>
      <c r="R20" s="14"/>
      <c r="S20" s="14"/>
      <c r="T20" s="14"/>
    </row>
    <row r="21" spans="1:26" s="15" customFormat="1" ht="22.9" customHeight="1" x14ac:dyDescent="0.35">
      <c r="B21" s="79" t="s">
        <v>426</v>
      </c>
      <c r="C21" s="79" t="s">
        <v>275</v>
      </c>
      <c r="D21" s="133" t="s">
        <v>92</v>
      </c>
      <c r="E21" s="133" t="s">
        <v>36</v>
      </c>
      <c r="F21" s="85" t="s">
        <v>35</v>
      </c>
      <c r="G21" s="135" t="s">
        <v>595</v>
      </c>
      <c r="H21" s="86">
        <v>43221</v>
      </c>
      <c r="I21" s="81">
        <v>43250</v>
      </c>
      <c r="J21" s="81">
        <v>43254</v>
      </c>
      <c r="K21" s="118" t="s">
        <v>2206</v>
      </c>
      <c r="L21" s="84">
        <f>3473.15+79.2+44.03+194.29+110.07+485.74</f>
        <v>4386.4800000000005</v>
      </c>
      <c r="M21" s="84" t="s">
        <v>132</v>
      </c>
      <c r="N21" s="82" t="s">
        <v>252</v>
      </c>
      <c r="O21" s="84" t="s">
        <v>134</v>
      </c>
      <c r="P21" s="84" t="s">
        <v>135</v>
      </c>
      <c r="Q21" s="13"/>
      <c r="R21" s="14"/>
      <c r="S21" s="14"/>
      <c r="T21" s="14"/>
    </row>
    <row r="22" spans="1:26" s="15" customFormat="1" ht="22.9" customHeight="1" x14ac:dyDescent="0.35">
      <c r="B22" s="79" t="s">
        <v>426</v>
      </c>
      <c r="C22" s="79" t="s">
        <v>276</v>
      </c>
      <c r="D22" s="133" t="s">
        <v>30</v>
      </c>
      <c r="E22" s="133" t="s">
        <v>38</v>
      </c>
      <c r="F22" s="85" t="s">
        <v>35</v>
      </c>
      <c r="G22" s="135" t="s">
        <v>602</v>
      </c>
      <c r="H22" s="86">
        <v>43221</v>
      </c>
      <c r="I22" s="81">
        <v>43250</v>
      </c>
      <c r="J22" s="81">
        <v>43252</v>
      </c>
      <c r="K22" s="118" t="s">
        <v>151</v>
      </c>
      <c r="L22" s="84">
        <f>5661.18+1090.76+441.15+694.81+1102.88</f>
        <v>8990.7799999999988</v>
      </c>
      <c r="M22" s="84" t="s">
        <v>132</v>
      </c>
      <c r="N22" s="82" t="s">
        <v>252</v>
      </c>
      <c r="O22" s="84" t="s">
        <v>134</v>
      </c>
      <c r="P22" s="84" t="s">
        <v>135</v>
      </c>
      <c r="Q22" s="13"/>
      <c r="R22" s="14"/>
      <c r="S22" s="14"/>
      <c r="T22" s="14"/>
    </row>
    <row r="23" spans="1:26" s="15" customFormat="1" ht="22.9" customHeight="1" x14ac:dyDescent="0.35">
      <c r="B23" s="79" t="s">
        <v>426</v>
      </c>
      <c r="C23" s="79" t="s">
        <v>277</v>
      </c>
      <c r="D23" s="133" t="s">
        <v>60</v>
      </c>
      <c r="E23" s="133" t="s">
        <v>38</v>
      </c>
      <c r="F23" s="85" t="s">
        <v>35</v>
      </c>
      <c r="G23" s="135" t="s">
        <v>620</v>
      </c>
      <c r="H23" s="86">
        <v>43221</v>
      </c>
      <c r="I23" s="81">
        <v>43251</v>
      </c>
      <c r="J23" s="81">
        <v>43252</v>
      </c>
      <c r="K23" s="118" t="s">
        <v>152</v>
      </c>
      <c r="L23" s="84">
        <f>5741.48+1101.05+447.85+705.36+1119.62</f>
        <v>9115.36</v>
      </c>
      <c r="M23" s="84" t="s">
        <v>132</v>
      </c>
      <c r="N23" s="82" t="s">
        <v>252</v>
      </c>
      <c r="O23" s="84" t="s">
        <v>134</v>
      </c>
      <c r="P23" s="84" t="s">
        <v>135</v>
      </c>
      <c r="Q23" s="13"/>
      <c r="R23" s="14"/>
      <c r="S23" s="14"/>
      <c r="T23" s="14"/>
      <c r="Z23" s="80">
        <f>+Z10+Z12-Z16-Z21</f>
        <v>0</v>
      </c>
    </row>
    <row r="24" spans="1:26" s="15" customFormat="1" ht="22.9" customHeight="1" x14ac:dyDescent="0.35">
      <c r="B24" s="79" t="s">
        <v>426</v>
      </c>
      <c r="C24" s="79" t="s">
        <v>278</v>
      </c>
      <c r="D24" s="133" t="s">
        <v>143</v>
      </c>
      <c r="E24" s="133" t="s">
        <v>38</v>
      </c>
      <c r="F24" s="85" t="s">
        <v>35</v>
      </c>
      <c r="G24" s="135" t="s">
        <v>602</v>
      </c>
      <c r="H24" s="86">
        <v>43221</v>
      </c>
      <c r="I24" s="81">
        <v>43250</v>
      </c>
      <c r="J24" s="81">
        <v>43252</v>
      </c>
      <c r="K24" s="118" t="s">
        <v>153</v>
      </c>
      <c r="L24" s="84">
        <f>5661.18+1090.73+441.13+694.78+1102.82</f>
        <v>8990.64</v>
      </c>
      <c r="M24" s="84" t="s">
        <v>132</v>
      </c>
      <c r="N24" s="82" t="s">
        <v>252</v>
      </c>
      <c r="O24" s="84" t="s">
        <v>134</v>
      </c>
      <c r="P24" s="84" t="s">
        <v>135</v>
      </c>
      <c r="Q24" s="13"/>
      <c r="R24" s="14"/>
      <c r="S24" s="14"/>
      <c r="T24" s="14"/>
    </row>
    <row r="25" spans="1:26" s="14" customFormat="1" ht="22.9" customHeight="1" x14ac:dyDescent="0.35">
      <c r="A25" s="15"/>
      <c r="B25" s="79" t="s">
        <v>426</v>
      </c>
      <c r="C25" s="79" t="s">
        <v>279</v>
      </c>
      <c r="D25" s="133" t="s">
        <v>4</v>
      </c>
      <c r="E25" s="133" t="s">
        <v>36</v>
      </c>
      <c r="F25" s="85" t="s">
        <v>591</v>
      </c>
      <c r="G25" s="135" t="s">
        <v>611</v>
      </c>
      <c r="H25" s="86">
        <v>43221</v>
      </c>
      <c r="I25" s="81">
        <v>43235</v>
      </c>
      <c r="J25" s="81">
        <v>43242</v>
      </c>
      <c r="K25" s="118" t="s">
        <v>141</v>
      </c>
      <c r="L25" s="89">
        <v>55609.35</v>
      </c>
      <c r="M25" s="89" t="s">
        <v>132</v>
      </c>
      <c r="N25" s="82" t="s">
        <v>252</v>
      </c>
      <c r="O25" s="89" t="s">
        <v>134</v>
      </c>
      <c r="P25" s="89" t="s">
        <v>135</v>
      </c>
      <c r="Q25" s="13"/>
      <c r="U25" s="15"/>
      <c r="V25" s="15"/>
    </row>
    <row r="26" spans="1:26" s="15" customFormat="1" ht="22.9" customHeight="1" x14ac:dyDescent="0.35">
      <c r="B26" s="79" t="s">
        <v>426</v>
      </c>
      <c r="C26" s="79" t="s">
        <v>280</v>
      </c>
      <c r="D26" s="133" t="s">
        <v>4</v>
      </c>
      <c r="E26" s="133" t="s">
        <v>36</v>
      </c>
      <c r="F26" s="85" t="s">
        <v>591</v>
      </c>
      <c r="G26" s="135" t="s">
        <v>612</v>
      </c>
      <c r="H26" s="86">
        <v>43221</v>
      </c>
      <c r="I26" s="81">
        <v>43255</v>
      </c>
      <c r="J26" s="81">
        <v>43255</v>
      </c>
      <c r="K26" s="118" t="s">
        <v>149</v>
      </c>
      <c r="L26" s="89">
        <v>55609.35</v>
      </c>
      <c r="M26" s="89" t="s">
        <v>132</v>
      </c>
      <c r="N26" s="82" t="s">
        <v>252</v>
      </c>
      <c r="O26" s="89" t="s">
        <v>134</v>
      </c>
      <c r="P26" s="89" t="s">
        <v>135</v>
      </c>
      <c r="Q26" s="13"/>
      <c r="R26" s="14"/>
      <c r="S26" s="14"/>
      <c r="T26" s="14"/>
    </row>
    <row r="27" spans="1:26" s="15" customFormat="1" ht="22.9" customHeight="1" x14ac:dyDescent="0.35">
      <c r="B27" s="79" t="s">
        <v>42</v>
      </c>
      <c r="C27" s="79" t="s">
        <v>281</v>
      </c>
      <c r="D27" s="133" t="s">
        <v>41</v>
      </c>
      <c r="E27" s="133" t="s">
        <v>36</v>
      </c>
      <c r="F27" s="85" t="s">
        <v>39</v>
      </c>
      <c r="G27" s="135" t="e">
        <f>SUM('Gastos Jojutla Infonavit'!#REF!,#REF!,#REF!,#REF!,#REF!,#REF!,#REF!,#REF!)</f>
        <v>#REF!</v>
      </c>
      <c r="H27" s="86">
        <v>43252</v>
      </c>
      <c r="I27" s="81">
        <v>43252</v>
      </c>
      <c r="J27" s="81">
        <v>43255</v>
      </c>
      <c r="K27" s="118" t="s">
        <v>156</v>
      </c>
      <c r="L27" s="84">
        <v>16799.2</v>
      </c>
      <c r="M27" s="84" t="s">
        <v>157</v>
      </c>
      <c r="N27" s="82" t="s">
        <v>252</v>
      </c>
      <c r="O27" s="84" t="s">
        <v>140</v>
      </c>
      <c r="P27" s="84" t="s">
        <v>133</v>
      </c>
      <c r="Q27" s="13"/>
      <c r="R27" s="14"/>
      <c r="S27" s="14"/>
      <c r="T27" s="14"/>
    </row>
    <row r="28" spans="1:26" s="15" customFormat="1" ht="22.9" customHeight="1" x14ac:dyDescent="0.35">
      <c r="B28" s="79" t="s">
        <v>9</v>
      </c>
      <c r="C28" s="79" t="s">
        <v>282</v>
      </c>
      <c r="D28" s="133" t="s">
        <v>62</v>
      </c>
      <c r="E28" s="133" t="s">
        <v>36</v>
      </c>
      <c r="F28" s="85" t="s">
        <v>32</v>
      </c>
      <c r="G28" s="135" t="s">
        <v>112</v>
      </c>
      <c r="H28" s="86">
        <v>43252</v>
      </c>
      <c r="I28" s="81">
        <v>43262</v>
      </c>
      <c r="J28" s="81">
        <v>43252</v>
      </c>
      <c r="K28" s="118" t="s">
        <v>155</v>
      </c>
      <c r="L28" s="84">
        <v>500</v>
      </c>
      <c r="M28" s="84" t="s">
        <v>132</v>
      </c>
      <c r="N28" s="83" t="s">
        <v>180</v>
      </c>
      <c r="O28" s="84" t="s">
        <v>140</v>
      </c>
      <c r="P28" s="84" t="s">
        <v>135</v>
      </c>
      <c r="Q28" s="13"/>
      <c r="R28" s="14"/>
      <c r="S28" s="14"/>
      <c r="T28" s="14"/>
    </row>
    <row r="29" spans="1:26" s="14" customFormat="1" ht="22.9" customHeight="1" x14ac:dyDescent="0.35">
      <c r="A29" s="15"/>
      <c r="B29" s="79" t="s">
        <v>9</v>
      </c>
      <c r="C29" s="79" t="s">
        <v>283</v>
      </c>
      <c r="D29" s="133" t="s">
        <v>61</v>
      </c>
      <c r="E29" s="133" t="s">
        <v>36</v>
      </c>
      <c r="F29" s="85" t="s">
        <v>32</v>
      </c>
      <c r="G29" s="135" t="s">
        <v>5</v>
      </c>
      <c r="H29" s="86">
        <v>43252</v>
      </c>
      <c r="I29" s="81">
        <v>43262</v>
      </c>
      <c r="J29" s="81">
        <v>43258</v>
      </c>
      <c r="K29" s="118" t="s">
        <v>159</v>
      </c>
      <c r="L29" s="84">
        <v>400.01</v>
      </c>
      <c r="M29" s="84" t="s">
        <v>132</v>
      </c>
      <c r="N29" s="83" t="s">
        <v>180</v>
      </c>
      <c r="O29" s="84" t="s">
        <v>140</v>
      </c>
      <c r="P29" s="84" t="s">
        <v>135</v>
      </c>
      <c r="Q29" s="13"/>
      <c r="U29" s="15"/>
      <c r="V29" s="15"/>
    </row>
    <row r="30" spans="1:26" s="15" customFormat="1" ht="22.9" customHeight="1" x14ac:dyDescent="0.35">
      <c r="B30" s="79" t="s">
        <v>10</v>
      </c>
      <c r="C30" s="79" t="s">
        <v>284</v>
      </c>
      <c r="D30" s="133" t="s">
        <v>63</v>
      </c>
      <c r="E30" s="133" t="s">
        <v>36</v>
      </c>
      <c r="F30" s="85" t="s">
        <v>32</v>
      </c>
      <c r="G30" s="135" t="s">
        <v>11</v>
      </c>
      <c r="H30" s="86">
        <v>43252</v>
      </c>
      <c r="I30" s="81">
        <v>43262</v>
      </c>
      <c r="J30" s="81">
        <v>43256</v>
      </c>
      <c r="K30" s="118" t="s">
        <v>158</v>
      </c>
      <c r="L30" s="84">
        <v>366.5</v>
      </c>
      <c r="M30" s="84" t="s">
        <v>132</v>
      </c>
      <c r="N30" s="83" t="s">
        <v>180</v>
      </c>
      <c r="O30" s="84" t="s">
        <v>140</v>
      </c>
      <c r="P30" s="84" t="s">
        <v>135</v>
      </c>
      <c r="Q30" s="13"/>
      <c r="R30" s="14"/>
      <c r="S30" s="14"/>
      <c r="T30" s="14"/>
    </row>
    <row r="31" spans="1:26" s="15" customFormat="1" ht="22.9" customHeight="1" x14ac:dyDescent="0.35">
      <c r="B31" s="79" t="s">
        <v>10</v>
      </c>
      <c r="C31" s="79" t="s">
        <v>285</v>
      </c>
      <c r="D31" s="133" t="s">
        <v>146</v>
      </c>
      <c r="E31" s="133" t="s">
        <v>36</v>
      </c>
      <c r="F31" s="85" t="s">
        <v>32</v>
      </c>
      <c r="G31" s="135" t="s">
        <v>5</v>
      </c>
      <c r="H31" s="86">
        <v>43252</v>
      </c>
      <c r="I31" s="81">
        <v>43262</v>
      </c>
      <c r="J31" s="81">
        <v>43259</v>
      </c>
      <c r="K31" s="118" t="s">
        <v>161</v>
      </c>
      <c r="L31" s="84">
        <v>490.14</v>
      </c>
      <c r="M31" s="84" t="s">
        <v>132</v>
      </c>
      <c r="N31" s="83" t="s">
        <v>180</v>
      </c>
      <c r="O31" s="84" t="s">
        <v>140</v>
      </c>
      <c r="P31" s="84" t="s">
        <v>135</v>
      </c>
      <c r="Q31" s="13"/>
      <c r="R31" s="14"/>
      <c r="S31" s="14"/>
      <c r="T31" s="14"/>
    </row>
    <row r="32" spans="1:26" s="15" customFormat="1" ht="22.9" customHeight="1" x14ac:dyDescent="0.35">
      <c r="B32" s="79" t="s">
        <v>10</v>
      </c>
      <c r="C32" s="79" t="s">
        <v>286</v>
      </c>
      <c r="D32" s="133" t="s">
        <v>62</v>
      </c>
      <c r="E32" s="133" t="s">
        <v>36</v>
      </c>
      <c r="F32" s="85" t="s">
        <v>32</v>
      </c>
      <c r="G32" s="135" t="s">
        <v>112</v>
      </c>
      <c r="H32" s="86">
        <v>43252</v>
      </c>
      <c r="I32" s="81">
        <v>43262</v>
      </c>
      <c r="J32" s="81">
        <v>43264</v>
      </c>
      <c r="K32" s="118" t="s">
        <v>163</v>
      </c>
      <c r="L32" s="84">
        <v>510</v>
      </c>
      <c r="M32" s="84" t="s">
        <v>132</v>
      </c>
      <c r="N32" s="83" t="s">
        <v>180</v>
      </c>
      <c r="O32" s="84" t="s">
        <v>140</v>
      </c>
      <c r="P32" s="84" t="s">
        <v>135</v>
      </c>
      <c r="Q32" s="13"/>
      <c r="R32" s="14"/>
      <c r="S32" s="14"/>
      <c r="T32" s="14"/>
      <c r="U32" s="14"/>
      <c r="V32" s="14"/>
    </row>
    <row r="33" spans="1:22" s="15" customFormat="1" ht="22.9" customHeight="1" x14ac:dyDescent="0.35">
      <c r="B33" s="79" t="s">
        <v>12</v>
      </c>
      <c r="C33" s="79" t="s">
        <v>287</v>
      </c>
      <c r="D33" s="133" t="s">
        <v>61</v>
      </c>
      <c r="E33" s="133" t="s">
        <v>36</v>
      </c>
      <c r="F33" s="85" t="s">
        <v>32</v>
      </c>
      <c r="G33" s="135" t="s">
        <v>5</v>
      </c>
      <c r="H33" s="86">
        <v>43252</v>
      </c>
      <c r="I33" s="81">
        <v>43264</v>
      </c>
      <c r="J33" s="81">
        <v>43252</v>
      </c>
      <c r="K33" s="118" t="s">
        <v>427</v>
      </c>
      <c r="L33" s="84">
        <v>400</v>
      </c>
      <c r="M33" s="84" t="s">
        <v>132</v>
      </c>
      <c r="N33" s="83" t="s">
        <v>180</v>
      </c>
      <c r="O33" s="84" t="s">
        <v>140</v>
      </c>
      <c r="P33" s="84" t="s">
        <v>135</v>
      </c>
      <c r="Q33" s="13"/>
      <c r="R33" s="14"/>
      <c r="S33" s="14"/>
      <c r="T33" s="14"/>
    </row>
    <row r="34" spans="1:22" s="15" customFormat="1" ht="22.9" customHeight="1" x14ac:dyDescent="0.35">
      <c r="B34" s="79" t="s">
        <v>12</v>
      </c>
      <c r="C34" s="79" t="s">
        <v>288</v>
      </c>
      <c r="D34" s="133" t="s">
        <v>62</v>
      </c>
      <c r="E34" s="133" t="s">
        <v>36</v>
      </c>
      <c r="F34" s="85" t="s">
        <v>32</v>
      </c>
      <c r="G34" s="135" t="s">
        <v>112</v>
      </c>
      <c r="H34" s="86">
        <v>43252</v>
      </c>
      <c r="I34" s="81">
        <v>43264</v>
      </c>
      <c r="J34" s="81">
        <v>43264</v>
      </c>
      <c r="K34" s="118" t="s">
        <v>164</v>
      </c>
      <c r="L34" s="84">
        <v>510</v>
      </c>
      <c r="M34" s="84" t="s">
        <v>132</v>
      </c>
      <c r="N34" s="83" t="s">
        <v>180</v>
      </c>
      <c r="O34" s="84" t="s">
        <v>259</v>
      </c>
      <c r="P34" s="84" t="s">
        <v>135</v>
      </c>
      <c r="Q34" s="13"/>
      <c r="R34" s="14"/>
      <c r="S34" s="14"/>
      <c r="T34" s="14"/>
      <c r="U34" s="14"/>
      <c r="V34" s="14"/>
    </row>
    <row r="35" spans="1:22" s="14" customFormat="1" ht="22.9" customHeight="1" x14ac:dyDescent="0.35">
      <c r="A35" s="15"/>
      <c r="B35" s="79" t="s">
        <v>12</v>
      </c>
      <c r="C35" s="79" t="s">
        <v>289</v>
      </c>
      <c r="D35" s="133" t="s">
        <v>62</v>
      </c>
      <c r="E35" s="133" t="s">
        <v>36</v>
      </c>
      <c r="F35" s="85" t="s">
        <v>32</v>
      </c>
      <c r="G35" s="135" t="s">
        <v>112</v>
      </c>
      <c r="H35" s="86">
        <v>43252</v>
      </c>
      <c r="I35" s="81">
        <v>43264</v>
      </c>
      <c r="J35" s="81">
        <v>43264</v>
      </c>
      <c r="K35" s="118" t="s">
        <v>13</v>
      </c>
      <c r="L35" s="84">
        <v>510</v>
      </c>
      <c r="M35" s="84" t="s">
        <v>132</v>
      </c>
      <c r="N35" s="83" t="s">
        <v>180</v>
      </c>
      <c r="O35" s="84" t="s">
        <v>259</v>
      </c>
      <c r="P35" s="84" t="s">
        <v>135</v>
      </c>
      <c r="Q35" s="13"/>
      <c r="R35" s="16"/>
      <c r="S35" s="16"/>
      <c r="T35" s="16"/>
      <c r="U35" s="16"/>
      <c r="V35" s="16"/>
    </row>
    <row r="36" spans="1:22" s="15" customFormat="1" ht="22.9" customHeight="1" x14ac:dyDescent="0.35">
      <c r="B36" s="79" t="s">
        <v>14</v>
      </c>
      <c r="C36" s="79" t="s">
        <v>290</v>
      </c>
      <c r="D36" s="133" t="s">
        <v>64</v>
      </c>
      <c r="E36" s="133" t="s">
        <v>432</v>
      </c>
      <c r="F36" s="85" t="s">
        <v>433</v>
      </c>
      <c r="G36" s="135" t="s">
        <v>1615</v>
      </c>
      <c r="H36" s="86">
        <v>43252</v>
      </c>
      <c r="I36" s="81">
        <v>43271</v>
      </c>
      <c r="J36" s="81">
        <v>43258</v>
      </c>
      <c r="K36" s="118" t="s">
        <v>160</v>
      </c>
      <c r="L36" s="84">
        <v>348000</v>
      </c>
      <c r="M36" s="84" t="s">
        <v>132</v>
      </c>
      <c r="N36" s="83" t="s">
        <v>180</v>
      </c>
      <c r="O36" s="84" t="s">
        <v>140</v>
      </c>
      <c r="P36" s="84" t="s">
        <v>135</v>
      </c>
      <c r="Q36" s="154"/>
    </row>
    <row r="37" spans="1:22" s="14" customFormat="1" ht="22.9" customHeight="1" x14ac:dyDescent="0.35">
      <c r="A37" s="15"/>
      <c r="B37" s="79" t="s">
        <v>15</v>
      </c>
      <c r="C37" s="79" t="s">
        <v>291</v>
      </c>
      <c r="D37" s="133" t="s">
        <v>61</v>
      </c>
      <c r="E37" s="133" t="s">
        <v>36</v>
      </c>
      <c r="F37" s="85" t="s">
        <v>32</v>
      </c>
      <c r="G37" s="135" t="s">
        <v>5</v>
      </c>
      <c r="H37" s="86">
        <v>43252</v>
      </c>
      <c r="I37" s="81">
        <v>43271</v>
      </c>
      <c r="J37" s="81">
        <v>43263</v>
      </c>
      <c r="K37" s="118" t="s">
        <v>162</v>
      </c>
      <c r="L37" s="84">
        <v>400</v>
      </c>
      <c r="M37" s="84" t="s">
        <v>132</v>
      </c>
      <c r="N37" s="83" t="s">
        <v>180</v>
      </c>
      <c r="O37" s="84" t="s">
        <v>140</v>
      </c>
      <c r="P37" s="84" t="s">
        <v>135</v>
      </c>
      <c r="Q37" s="13"/>
      <c r="U37" s="15"/>
      <c r="V37" s="15"/>
    </row>
    <row r="38" spans="1:22" s="16" customFormat="1" ht="22.9" customHeight="1" x14ac:dyDescent="0.35">
      <c r="A38" s="17"/>
      <c r="B38" s="79" t="s">
        <v>15</v>
      </c>
      <c r="C38" s="79" t="s">
        <v>292</v>
      </c>
      <c r="D38" s="133" t="s">
        <v>63</v>
      </c>
      <c r="E38" s="133" t="s">
        <v>36</v>
      </c>
      <c r="F38" s="85" t="s">
        <v>32</v>
      </c>
      <c r="G38" s="135" t="s">
        <v>11</v>
      </c>
      <c r="H38" s="86">
        <v>43252</v>
      </c>
      <c r="I38" s="81">
        <v>43271</v>
      </c>
      <c r="J38" s="81">
        <v>43263</v>
      </c>
      <c r="K38" s="121" t="s">
        <v>165</v>
      </c>
      <c r="L38" s="84">
        <v>161</v>
      </c>
      <c r="M38" s="84" t="s">
        <v>132</v>
      </c>
      <c r="N38" s="83" t="s">
        <v>180</v>
      </c>
      <c r="O38" s="84" t="s">
        <v>140</v>
      </c>
      <c r="P38" s="84" t="s">
        <v>135</v>
      </c>
      <c r="Q38" s="13"/>
      <c r="R38" s="14"/>
      <c r="S38" s="14"/>
      <c r="T38" s="14"/>
      <c r="U38" s="14"/>
      <c r="V38" s="15"/>
    </row>
    <row r="39" spans="1:22" s="16" customFormat="1" ht="22.9" customHeight="1" x14ac:dyDescent="0.35">
      <c r="A39" s="17"/>
      <c r="B39" s="79" t="s">
        <v>15</v>
      </c>
      <c r="C39" s="79" t="s">
        <v>293</v>
      </c>
      <c r="D39" s="133" t="s">
        <v>62</v>
      </c>
      <c r="E39" s="133" t="s">
        <v>36</v>
      </c>
      <c r="F39" s="85" t="s">
        <v>32</v>
      </c>
      <c r="G39" s="135" t="s">
        <v>112</v>
      </c>
      <c r="H39" s="86">
        <v>43252</v>
      </c>
      <c r="I39" s="81">
        <v>43271</v>
      </c>
      <c r="J39" s="81">
        <v>43264</v>
      </c>
      <c r="K39" s="118" t="s">
        <v>16</v>
      </c>
      <c r="L39" s="84">
        <v>510</v>
      </c>
      <c r="M39" s="84" t="s">
        <v>132</v>
      </c>
      <c r="N39" s="83" t="s">
        <v>180</v>
      </c>
      <c r="O39" s="84" t="s">
        <v>259</v>
      </c>
      <c r="P39" s="84" t="s">
        <v>135</v>
      </c>
      <c r="Q39" s="13"/>
    </row>
    <row r="40" spans="1:22" s="16" customFormat="1" ht="22.9" customHeight="1" x14ac:dyDescent="0.35">
      <c r="A40" s="17"/>
      <c r="B40" s="79" t="s">
        <v>17</v>
      </c>
      <c r="C40" s="79" t="s">
        <v>294</v>
      </c>
      <c r="D40" s="133" t="s">
        <v>171</v>
      </c>
      <c r="E40" s="133" t="s">
        <v>36</v>
      </c>
      <c r="F40" s="85" t="s">
        <v>32</v>
      </c>
      <c r="G40" s="135" t="s">
        <v>18</v>
      </c>
      <c r="H40" s="86">
        <v>43252</v>
      </c>
      <c r="I40" s="81">
        <v>43280</v>
      </c>
      <c r="J40" s="81">
        <v>43272</v>
      </c>
      <c r="K40" s="118" t="s">
        <v>172</v>
      </c>
      <c r="L40" s="84">
        <v>900</v>
      </c>
      <c r="M40" s="84" t="s">
        <v>132</v>
      </c>
      <c r="N40" s="83" t="s">
        <v>180</v>
      </c>
      <c r="O40" s="84" t="s">
        <v>140</v>
      </c>
      <c r="P40" s="84" t="s">
        <v>135</v>
      </c>
      <c r="Q40" s="13"/>
    </row>
    <row r="41" spans="1:22" s="16" customFormat="1" ht="22.9" customHeight="1" x14ac:dyDescent="0.35">
      <c r="A41" s="17"/>
      <c r="B41" s="79" t="s">
        <v>17</v>
      </c>
      <c r="C41" s="79" t="s">
        <v>295</v>
      </c>
      <c r="D41" s="133" t="s">
        <v>19</v>
      </c>
      <c r="E41" s="133" t="s">
        <v>38</v>
      </c>
      <c r="F41" s="85" t="s">
        <v>40</v>
      </c>
      <c r="G41" s="135" t="s">
        <v>20</v>
      </c>
      <c r="H41" s="86">
        <v>43252</v>
      </c>
      <c r="I41" s="81">
        <v>43280</v>
      </c>
      <c r="J41" s="81">
        <v>43272</v>
      </c>
      <c r="K41" s="118" t="s">
        <v>173</v>
      </c>
      <c r="L41" s="84">
        <v>356</v>
      </c>
      <c r="M41" s="84" t="s">
        <v>132</v>
      </c>
      <c r="N41" s="83" t="s">
        <v>180</v>
      </c>
      <c r="O41" s="84" t="s">
        <v>140</v>
      </c>
      <c r="P41" s="84" t="s">
        <v>135</v>
      </c>
      <c r="Q41" s="13"/>
    </row>
    <row r="42" spans="1:22" s="16" customFormat="1" ht="22.9" customHeight="1" x14ac:dyDescent="0.35">
      <c r="A42" s="17"/>
      <c r="B42" s="79" t="s">
        <v>17</v>
      </c>
      <c r="C42" s="79" t="s">
        <v>296</v>
      </c>
      <c r="D42" s="133" t="s">
        <v>65</v>
      </c>
      <c r="E42" s="133" t="s">
        <v>36</v>
      </c>
      <c r="F42" s="85" t="s">
        <v>32</v>
      </c>
      <c r="G42" s="135" t="s">
        <v>11</v>
      </c>
      <c r="H42" s="86">
        <v>43252</v>
      </c>
      <c r="I42" s="81">
        <v>43280</v>
      </c>
      <c r="J42" s="81">
        <v>43272</v>
      </c>
      <c r="K42" s="118" t="s">
        <v>174</v>
      </c>
      <c r="L42" s="84">
        <v>113</v>
      </c>
      <c r="M42" s="84" t="s">
        <v>132</v>
      </c>
      <c r="N42" s="83" t="s">
        <v>180</v>
      </c>
      <c r="O42" s="84" t="s">
        <v>140</v>
      </c>
      <c r="P42" s="84" t="s">
        <v>135</v>
      </c>
      <c r="Q42" s="13"/>
    </row>
    <row r="43" spans="1:22" s="16" customFormat="1" ht="22.9" customHeight="1" x14ac:dyDescent="0.35">
      <c r="A43" s="17"/>
      <c r="B43" s="79" t="s">
        <v>17</v>
      </c>
      <c r="C43" s="79" t="s">
        <v>297</v>
      </c>
      <c r="D43" s="133" t="s">
        <v>62</v>
      </c>
      <c r="E43" s="133" t="s">
        <v>36</v>
      </c>
      <c r="F43" s="85" t="s">
        <v>32</v>
      </c>
      <c r="G43" s="135" t="s">
        <v>112</v>
      </c>
      <c r="H43" s="86">
        <v>43252</v>
      </c>
      <c r="I43" s="81">
        <v>43280</v>
      </c>
      <c r="J43" s="81">
        <v>43272</v>
      </c>
      <c r="K43" s="118" t="s">
        <v>428</v>
      </c>
      <c r="L43" s="89">
        <v>500</v>
      </c>
      <c r="M43" s="89" t="s">
        <v>132</v>
      </c>
      <c r="N43" s="83" t="s">
        <v>180</v>
      </c>
      <c r="O43" s="84" t="s">
        <v>140</v>
      </c>
      <c r="P43" s="84" t="s">
        <v>135</v>
      </c>
      <c r="Q43" s="13"/>
    </row>
    <row r="44" spans="1:22" s="16" customFormat="1" ht="22.9" customHeight="1" x14ac:dyDescent="0.35">
      <c r="A44" s="17"/>
      <c r="B44" s="79" t="s">
        <v>17</v>
      </c>
      <c r="C44" s="79" t="s">
        <v>298</v>
      </c>
      <c r="D44" s="133" t="s">
        <v>24</v>
      </c>
      <c r="E44" s="133" t="s">
        <v>36</v>
      </c>
      <c r="F44" s="85" t="s">
        <v>32</v>
      </c>
      <c r="G44" s="135" t="s">
        <v>11</v>
      </c>
      <c r="H44" s="86">
        <v>43252</v>
      </c>
      <c r="I44" s="81">
        <v>43280</v>
      </c>
      <c r="J44" s="81">
        <v>43274</v>
      </c>
      <c r="K44" s="118" t="s">
        <v>120</v>
      </c>
      <c r="L44" s="89">
        <v>300</v>
      </c>
      <c r="M44" s="89" t="s">
        <v>132</v>
      </c>
      <c r="N44" s="83" t="s">
        <v>180</v>
      </c>
      <c r="O44" s="89" t="s">
        <v>120</v>
      </c>
      <c r="P44" s="84" t="s">
        <v>135</v>
      </c>
      <c r="Q44" s="13"/>
    </row>
    <row r="45" spans="1:22" s="17" customFormat="1" ht="22.9" customHeight="1" x14ac:dyDescent="0.35">
      <c r="B45" s="79" t="s">
        <v>17</v>
      </c>
      <c r="C45" s="79" t="s">
        <v>299</v>
      </c>
      <c r="D45" s="133" t="s">
        <v>24</v>
      </c>
      <c r="E45" s="133" t="s">
        <v>36</v>
      </c>
      <c r="F45" s="85" t="s">
        <v>32</v>
      </c>
      <c r="G45" s="135" t="s">
        <v>25</v>
      </c>
      <c r="H45" s="86">
        <v>43252</v>
      </c>
      <c r="I45" s="81">
        <v>43280</v>
      </c>
      <c r="J45" s="81">
        <v>43273</v>
      </c>
      <c r="K45" s="118" t="s">
        <v>120</v>
      </c>
      <c r="L45" s="89">
        <v>200</v>
      </c>
      <c r="M45" s="89" t="s">
        <v>132</v>
      </c>
      <c r="N45" s="83" t="s">
        <v>180</v>
      </c>
      <c r="O45" s="89" t="s">
        <v>120</v>
      </c>
      <c r="P45" s="84" t="s">
        <v>135</v>
      </c>
      <c r="Q45" s="13"/>
      <c r="R45" s="16"/>
      <c r="S45" s="16"/>
      <c r="T45" s="16"/>
      <c r="U45" s="16"/>
      <c r="V45" s="16"/>
    </row>
    <row r="46" spans="1:22" s="16" customFormat="1" ht="22.9" customHeight="1" x14ac:dyDescent="0.35">
      <c r="A46" s="17"/>
      <c r="B46" s="79" t="s">
        <v>17</v>
      </c>
      <c r="C46" s="79" t="s">
        <v>300</v>
      </c>
      <c r="D46" s="133" t="s">
        <v>59</v>
      </c>
      <c r="E46" s="133" t="s">
        <v>36</v>
      </c>
      <c r="F46" s="85" t="s">
        <v>32</v>
      </c>
      <c r="G46" s="135" t="s">
        <v>5</v>
      </c>
      <c r="H46" s="86">
        <v>43252</v>
      </c>
      <c r="I46" s="81">
        <v>43280</v>
      </c>
      <c r="J46" s="81">
        <v>43276</v>
      </c>
      <c r="K46" s="118" t="s">
        <v>175</v>
      </c>
      <c r="L46" s="84">
        <v>500</v>
      </c>
      <c r="M46" s="84" t="s">
        <v>132</v>
      </c>
      <c r="N46" s="83" t="s">
        <v>180</v>
      </c>
      <c r="O46" s="84" t="s">
        <v>140</v>
      </c>
      <c r="P46" s="84" t="s">
        <v>135</v>
      </c>
      <c r="Q46" s="13"/>
    </row>
    <row r="47" spans="1:22" s="16" customFormat="1" ht="22.9" customHeight="1" x14ac:dyDescent="0.35">
      <c r="A47" s="17"/>
      <c r="B47" s="79" t="s">
        <v>17</v>
      </c>
      <c r="C47" s="79" t="s">
        <v>301</v>
      </c>
      <c r="D47" s="133" t="s">
        <v>21</v>
      </c>
      <c r="E47" s="133" t="s">
        <v>36</v>
      </c>
      <c r="F47" s="85" t="s">
        <v>32</v>
      </c>
      <c r="G47" s="135" t="s">
        <v>22</v>
      </c>
      <c r="H47" s="86">
        <v>43252</v>
      </c>
      <c r="I47" s="81">
        <v>43280</v>
      </c>
      <c r="J47" s="81">
        <v>43276</v>
      </c>
      <c r="K47" s="121" t="s">
        <v>176</v>
      </c>
      <c r="L47" s="84">
        <v>75</v>
      </c>
      <c r="M47" s="84" t="s">
        <v>132</v>
      </c>
      <c r="N47" s="83" t="s">
        <v>180</v>
      </c>
      <c r="O47" s="84" t="s">
        <v>140</v>
      </c>
      <c r="P47" s="84" t="s">
        <v>135</v>
      </c>
      <c r="Q47" s="13"/>
    </row>
    <row r="48" spans="1:22" s="16" customFormat="1" ht="22.9" customHeight="1" x14ac:dyDescent="0.35">
      <c r="A48" s="17"/>
      <c r="B48" s="79" t="s">
        <v>17</v>
      </c>
      <c r="C48" s="79" t="s">
        <v>302</v>
      </c>
      <c r="D48" s="133" t="s">
        <v>21</v>
      </c>
      <c r="E48" s="133" t="s">
        <v>36</v>
      </c>
      <c r="F48" s="85" t="s">
        <v>32</v>
      </c>
      <c r="G48" s="135" t="s">
        <v>22</v>
      </c>
      <c r="H48" s="86">
        <v>43252</v>
      </c>
      <c r="I48" s="81">
        <v>43280</v>
      </c>
      <c r="J48" s="81">
        <v>43276</v>
      </c>
      <c r="K48" s="118" t="s">
        <v>177</v>
      </c>
      <c r="L48" s="84">
        <v>162</v>
      </c>
      <c r="M48" s="84" t="s">
        <v>132</v>
      </c>
      <c r="N48" s="83" t="s">
        <v>180</v>
      </c>
      <c r="O48" s="84" t="s">
        <v>140</v>
      </c>
      <c r="P48" s="84" t="s">
        <v>135</v>
      </c>
      <c r="Q48" s="13"/>
    </row>
    <row r="49" spans="1:22" s="16" customFormat="1" ht="22.9" customHeight="1" x14ac:dyDescent="0.35">
      <c r="A49" s="17"/>
      <c r="B49" s="79" t="s">
        <v>17</v>
      </c>
      <c r="C49" s="79" t="s">
        <v>303</v>
      </c>
      <c r="D49" s="133" t="s">
        <v>23</v>
      </c>
      <c r="E49" s="133" t="s">
        <v>36</v>
      </c>
      <c r="F49" s="85" t="s">
        <v>32</v>
      </c>
      <c r="G49" s="135" t="s">
        <v>11</v>
      </c>
      <c r="H49" s="86">
        <v>43252</v>
      </c>
      <c r="I49" s="81">
        <v>43280</v>
      </c>
      <c r="J49" s="81">
        <v>43276</v>
      </c>
      <c r="K49" s="118" t="s">
        <v>178</v>
      </c>
      <c r="L49" s="89">
        <v>468</v>
      </c>
      <c r="M49" s="89" t="s">
        <v>132</v>
      </c>
      <c r="N49" s="83" t="s">
        <v>180</v>
      </c>
      <c r="O49" s="89" t="s">
        <v>140</v>
      </c>
      <c r="P49" s="89" t="s">
        <v>135</v>
      </c>
      <c r="Q49" s="13"/>
    </row>
    <row r="50" spans="1:22" s="16" customFormat="1" ht="22.9" customHeight="1" x14ac:dyDescent="0.35">
      <c r="A50" s="17"/>
      <c r="B50" s="79" t="s">
        <v>17</v>
      </c>
      <c r="C50" s="79" t="s">
        <v>304</v>
      </c>
      <c r="D50" s="133" t="s">
        <v>26</v>
      </c>
      <c r="E50" s="133" t="s">
        <v>36</v>
      </c>
      <c r="F50" s="85" t="s">
        <v>32</v>
      </c>
      <c r="G50" s="135" t="s">
        <v>5</v>
      </c>
      <c r="H50" s="86">
        <v>43252</v>
      </c>
      <c r="I50" s="81">
        <v>43280</v>
      </c>
      <c r="J50" s="81">
        <v>43280</v>
      </c>
      <c r="K50" s="118" t="s">
        <v>188</v>
      </c>
      <c r="L50" s="89">
        <v>514.62</v>
      </c>
      <c r="M50" s="89" t="s">
        <v>132</v>
      </c>
      <c r="N50" s="83" t="s">
        <v>180</v>
      </c>
      <c r="O50" s="89" t="s">
        <v>140</v>
      </c>
      <c r="P50" s="89" t="s">
        <v>135</v>
      </c>
      <c r="Q50" s="13"/>
    </row>
    <row r="51" spans="1:22" s="16" customFormat="1" ht="22.9" customHeight="1" x14ac:dyDescent="0.35">
      <c r="A51" s="17"/>
      <c r="B51" s="79" t="s">
        <v>27</v>
      </c>
      <c r="C51" s="79" t="s">
        <v>305</v>
      </c>
      <c r="D51" s="133" t="s">
        <v>66</v>
      </c>
      <c r="E51" s="133" t="s">
        <v>387</v>
      </c>
      <c r="F51" s="85" t="s">
        <v>386</v>
      </c>
      <c r="G51" s="135" t="s">
        <v>28</v>
      </c>
      <c r="H51" s="86">
        <v>43252</v>
      </c>
      <c r="I51" s="81">
        <v>43277</v>
      </c>
      <c r="J51" s="81">
        <v>43277</v>
      </c>
      <c r="K51" s="118" t="s">
        <v>179</v>
      </c>
      <c r="L51" s="89">
        <v>2142998.96</v>
      </c>
      <c r="M51" s="89" t="s">
        <v>132</v>
      </c>
      <c r="N51" s="83" t="s">
        <v>180</v>
      </c>
      <c r="O51" s="89" t="s">
        <v>140</v>
      </c>
      <c r="P51" s="89" t="s">
        <v>135</v>
      </c>
      <c r="Q51" s="13"/>
    </row>
    <row r="52" spans="1:22" s="16" customFormat="1" ht="22.9" customHeight="1" x14ac:dyDescent="0.35">
      <c r="A52" s="17"/>
      <c r="B52" s="79" t="s">
        <v>29</v>
      </c>
      <c r="C52" s="79" t="s">
        <v>306</v>
      </c>
      <c r="D52" s="133" t="s">
        <v>58</v>
      </c>
      <c r="E52" s="133" t="s">
        <v>36</v>
      </c>
      <c r="F52" s="85" t="s">
        <v>37</v>
      </c>
      <c r="G52" s="135" t="s">
        <v>8</v>
      </c>
      <c r="H52" s="86">
        <v>43252</v>
      </c>
      <c r="I52" s="81">
        <v>43280</v>
      </c>
      <c r="J52" s="81">
        <v>43278</v>
      </c>
      <c r="K52" s="118" t="s">
        <v>181</v>
      </c>
      <c r="L52" s="89">
        <v>821.28</v>
      </c>
      <c r="M52" s="89" t="s">
        <v>132</v>
      </c>
      <c r="N52" s="83" t="s">
        <v>180</v>
      </c>
      <c r="O52" s="89" t="s">
        <v>140</v>
      </c>
      <c r="P52" s="89" t="s">
        <v>135</v>
      </c>
      <c r="Q52" s="13"/>
    </row>
    <row r="53" spans="1:22" s="16" customFormat="1" ht="22.9" customHeight="1" x14ac:dyDescent="0.35">
      <c r="A53" s="17"/>
      <c r="B53" s="79" t="s">
        <v>426</v>
      </c>
      <c r="C53" s="79" t="s">
        <v>307</v>
      </c>
      <c r="D53" s="133" t="s">
        <v>6</v>
      </c>
      <c r="E53" s="133" t="s">
        <v>36</v>
      </c>
      <c r="F53" s="85" t="s">
        <v>35</v>
      </c>
      <c r="G53" s="135" t="s">
        <v>596</v>
      </c>
      <c r="H53" s="86">
        <v>43252</v>
      </c>
      <c r="I53" s="81">
        <v>43266</v>
      </c>
      <c r="J53" s="81">
        <v>43271</v>
      </c>
      <c r="K53" s="118" t="s">
        <v>167</v>
      </c>
      <c r="L53" s="84">
        <v>3473.15</v>
      </c>
      <c r="M53" s="84" t="s">
        <v>132</v>
      </c>
      <c r="N53" s="82" t="s">
        <v>252</v>
      </c>
      <c r="O53" s="84" t="s">
        <v>134</v>
      </c>
      <c r="P53" s="84" t="s">
        <v>135</v>
      </c>
      <c r="Q53" s="13"/>
    </row>
    <row r="54" spans="1:22" s="16" customFormat="1" ht="22.9" customHeight="1" x14ac:dyDescent="0.35">
      <c r="A54" s="17"/>
      <c r="B54" s="79" t="s">
        <v>426</v>
      </c>
      <c r="C54" s="79" t="s">
        <v>308</v>
      </c>
      <c r="D54" s="133" t="s">
        <v>30</v>
      </c>
      <c r="E54" s="133" t="s">
        <v>38</v>
      </c>
      <c r="F54" s="85" t="s">
        <v>35</v>
      </c>
      <c r="G54" s="135" t="s">
        <v>603</v>
      </c>
      <c r="H54" s="86">
        <v>43252</v>
      </c>
      <c r="I54" s="81">
        <v>43266</v>
      </c>
      <c r="J54" s="81">
        <v>43271</v>
      </c>
      <c r="K54" s="118" t="s">
        <v>168</v>
      </c>
      <c r="L54" s="84">
        <v>5661.18</v>
      </c>
      <c r="M54" s="84" t="s">
        <v>132</v>
      </c>
      <c r="N54" s="82" t="s">
        <v>252</v>
      </c>
      <c r="O54" s="84" t="s">
        <v>134</v>
      </c>
      <c r="P54" s="84" t="s">
        <v>135</v>
      </c>
      <c r="Q54" s="13"/>
    </row>
    <row r="55" spans="1:22" s="16" customFormat="1" ht="22.9" customHeight="1" x14ac:dyDescent="0.35">
      <c r="A55" s="17"/>
      <c r="B55" s="79" t="s">
        <v>426</v>
      </c>
      <c r="C55" s="79" t="s">
        <v>309</v>
      </c>
      <c r="D55" s="133" t="s">
        <v>60</v>
      </c>
      <c r="E55" s="133" t="s">
        <v>38</v>
      </c>
      <c r="F55" s="85" t="s">
        <v>35</v>
      </c>
      <c r="G55" s="135" t="s">
        <v>603</v>
      </c>
      <c r="H55" s="86">
        <v>43252</v>
      </c>
      <c r="I55" s="81">
        <v>43271</v>
      </c>
      <c r="J55" s="81">
        <v>43271</v>
      </c>
      <c r="K55" s="118" t="s">
        <v>169</v>
      </c>
      <c r="L55" s="84">
        <v>3212.7</v>
      </c>
      <c r="M55" s="84" t="s">
        <v>132</v>
      </c>
      <c r="N55" s="82" t="s">
        <v>252</v>
      </c>
      <c r="O55" s="84" t="s">
        <v>134</v>
      </c>
      <c r="P55" s="84" t="s">
        <v>135</v>
      </c>
      <c r="Q55" s="13"/>
      <c r="R55" s="17"/>
      <c r="S55" s="17"/>
      <c r="T55" s="17"/>
      <c r="U55" s="17"/>
      <c r="V55" s="17"/>
    </row>
    <row r="56" spans="1:22" s="16" customFormat="1" ht="22.9" customHeight="1" x14ac:dyDescent="0.35">
      <c r="A56" s="17"/>
      <c r="B56" s="79" t="s">
        <v>426</v>
      </c>
      <c r="C56" s="79" t="s">
        <v>310</v>
      </c>
      <c r="D56" s="133" t="s">
        <v>143</v>
      </c>
      <c r="E56" s="133" t="s">
        <v>38</v>
      </c>
      <c r="F56" s="85" t="s">
        <v>35</v>
      </c>
      <c r="G56" s="135" t="s">
        <v>603</v>
      </c>
      <c r="H56" s="86">
        <v>43252</v>
      </c>
      <c r="I56" s="81">
        <v>43266</v>
      </c>
      <c r="J56" s="81">
        <v>43271</v>
      </c>
      <c r="K56" s="118" t="s">
        <v>170</v>
      </c>
      <c r="L56" s="84">
        <v>5661.18</v>
      </c>
      <c r="M56" s="84" t="s">
        <v>132</v>
      </c>
      <c r="N56" s="82" t="s">
        <v>252</v>
      </c>
      <c r="O56" s="84" t="s">
        <v>134</v>
      </c>
      <c r="P56" s="84" t="s">
        <v>135</v>
      </c>
      <c r="Q56" s="13"/>
    </row>
    <row r="57" spans="1:22" s="16" customFormat="1" ht="22.9" customHeight="1" x14ac:dyDescent="0.35">
      <c r="A57" s="17"/>
      <c r="B57" s="79" t="s">
        <v>426</v>
      </c>
      <c r="C57" s="79" t="s">
        <v>311</v>
      </c>
      <c r="D57" s="133" t="s">
        <v>6</v>
      </c>
      <c r="E57" s="133" t="s">
        <v>36</v>
      </c>
      <c r="F57" s="85" t="s">
        <v>35</v>
      </c>
      <c r="G57" s="135" t="s">
        <v>597</v>
      </c>
      <c r="H57" s="86">
        <v>43252</v>
      </c>
      <c r="I57" s="81">
        <v>43278</v>
      </c>
      <c r="J57" s="81">
        <v>43279</v>
      </c>
      <c r="K57" s="118" t="s">
        <v>183</v>
      </c>
      <c r="L57" s="84">
        <f>3473.15+846.44</f>
        <v>4319.59</v>
      </c>
      <c r="M57" s="84" t="s">
        <v>132</v>
      </c>
      <c r="N57" s="82" t="s">
        <v>252</v>
      </c>
      <c r="O57" s="84" t="s">
        <v>134</v>
      </c>
      <c r="P57" s="84" t="s">
        <v>135</v>
      </c>
      <c r="Q57" s="13"/>
    </row>
    <row r="58" spans="1:22" s="16" customFormat="1" ht="22.9" customHeight="1" x14ac:dyDescent="0.35">
      <c r="A58" s="17"/>
      <c r="B58" s="79" t="s">
        <v>426</v>
      </c>
      <c r="C58" s="79" t="s">
        <v>312</v>
      </c>
      <c r="D58" s="133" t="s">
        <v>30</v>
      </c>
      <c r="E58" s="133" t="s">
        <v>38</v>
      </c>
      <c r="F58" s="85" t="s">
        <v>35</v>
      </c>
      <c r="G58" s="135" t="s">
        <v>604</v>
      </c>
      <c r="H58" s="86">
        <v>43252</v>
      </c>
      <c r="I58" s="81">
        <v>43278</v>
      </c>
      <c r="J58" s="81">
        <v>43279</v>
      </c>
      <c r="K58" s="121" t="s">
        <v>185</v>
      </c>
      <c r="L58" s="84">
        <f>5661.18+1127.13</f>
        <v>6788.31</v>
      </c>
      <c r="M58" s="84" t="s">
        <v>132</v>
      </c>
      <c r="N58" s="82" t="s">
        <v>252</v>
      </c>
      <c r="O58" s="84" t="s">
        <v>134</v>
      </c>
      <c r="P58" s="84" t="s">
        <v>135</v>
      </c>
      <c r="Q58" s="13"/>
    </row>
    <row r="59" spans="1:22" s="16" customFormat="1" ht="22.9" customHeight="1" x14ac:dyDescent="0.35">
      <c r="A59" s="17"/>
      <c r="B59" s="79" t="s">
        <v>426</v>
      </c>
      <c r="C59" s="79" t="s">
        <v>313</v>
      </c>
      <c r="D59" s="133" t="s">
        <v>60</v>
      </c>
      <c r="E59" s="133" t="s">
        <v>38</v>
      </c>
      <c r="F59" s="85" t="s">
        <v>35</v>
      </c>
      <c r="G59" s="135" t="s">
        <v>604</v>
      </c>
      <c r="H59" s="86">
        <v>43252</v>
      </c>
      <c r="I59" s="81">
        <v>43278</v>
      </c>
      <c r="J59" s="81">
        <v>43279</v>
      </c>
      <c r="K59" s="118" t="s">
        <v>184</v>
      </c>
      <c r="L59" s="84">
        <f>2609.78+770.73</f>
        <v>3380.51</v>
      </c>
      <c r="M59" s="84" t="s">
        <v>132</v>
      </c>
      <c r="N59" s="82" t="s">
        <v>252</v>
      </c>
      <c r="O59" s="84" t="s">
        <v>134</v>
      </c>
      <c r="P59" s="84" t="s">
        <v>135</v>
      </c>
      <c r="Q59" s="13"/>
    </row>
    <row r="60" spans="1:22" s="17" customFormat="1" ht="22.9" customHeight="1" x14ac:dyDescent="0.35">
      <c r="B60" s="79" t="s">
        <v>426</v>
      </c>
      <c r="C60" s="79" t="s">
        <v>314</v>
      </c>
      <c r="D60" s="133" t="s">
        <v>143</v>
      </c>
      <c r="E60" s="133" t="s">
        <v>38</v>
      </c>
      <c r="F60" s="85" t="s">
        <v>35</v>
      </c>
      <c r="G60" s="135" t="s">
        <v>604</v>
      </c>
      <c r="H60" s="86">
        <v>43252</v>
      </c>
      <c r="I60" s="81">
        <v>43278</v>
      </c>
      <c r="J60" s="81">
        <v>43279</v>
      </c>
      <c r="K60" s="118" t="s">
        <v>186</v>
      </c>
      <c r="L60" s="84">
        <f>5661.18+1127.07</f>
        <v>6788.25</v>
      </c>
      <c r="M60" s="84" t="s">
        <v>132</v>
      </c>
      <c r="N60" s="82" t="s">
        <v>252</v>
      </c>
      <c r="O60" s="84" t="s">
        <v>134</v>
      </c>
      <c r="P60" s="84" t="s">
        <v>135</v>
      </c>
      <c r="Q60" s="13"/>
      <c r="R60" s="16"/>
      <c r="S60" s="16"/>
      <c r="T60" s="16"/>
      <c r="U60" s="16"/>
      <c r="V60" s="16"/>
    </row>
    <row r="61" spans="1:22" s="16" customFormat="1" ht="22.9" customHeight="1" x14ac:dyDescent="0.35">
      <c r="A61" s="17"/>
      <c r="B61" s="79" t="s">
        <v>426</v>
      </c>
      <c r="C61" s="79" t="s">
        <v>315</v>
      </c>
      <c r="D61" s="133" t="s">
        <v>111</v>
      </c>
      <c r="E61" s="133" t="s">
        <v>36</v>
      </c>
      <c r="F61" s="85" t="s">
        <v>35</v>
      </c>
      <c r="G61" s="135" t="s">
        <v>604</v>
      </c>
      <c r="H61" s="86">
        <v>43252</v>
      </c>
      <c r="I61" s="81">
        <v>43278</v>
      </c>
      <c r="J61" s="81">
        <v>43279</v>
      </c>
      <c r="K61" s="118" t="s">
        <v>187</v>
      </c>
      <c r="L61" s="84">
        <f>14851.73+2349.59</f>
        <v>17201.32</v>
      </c>
      <c r="M61" s="84" t="s">
        <v>132</v>
      </c>
      <c r="N61" s="82" t="s">
        <v>252</v>
      </c>
      <c r="O61" s="84" t="s">
        <v>134</v>
      </c>
      <c r="P61" s="84" t="s">
        <v>135</v>
      </c>
      <c r="Q61" s="13"/>
    </row>
    <row r="62" spans="1:22" s="16" customFormat="1" ht="22.9" customHeight="1" x14ac:dyDescent="0.35">
      <c r="A62" s="17"/>
      <c r="B62" s="79" t="s">
        <v>426</v>
      </c>
      <c r="C62" s="79" t="s">
        <v>316</v>
      </c>
      <c r="D62" s="133" t="s">
        <v>4</v>
      </c>
      <c r="E62" s="133" t="s">
        <v>36</v>
      </c>
      <c r="F62" s="85" t="s">
        <v>591</v>
      </c>
      <c r="G62" s="135" t="s">
        <v>1616</v>
      </c>
      <c r="H62" s="86">
        <v>43252</v>
      </c>
      <c r="I62" s="81">
        <v>43266</v>
      </c>
      <c r="J62" s="81">
        <v>43283</v>
      </c>
      <c r="K62" s="118" t="s">
        <v>166</v>
      </c>
      <c r="L62" s="84">
        <v>55609.35</v>
      </c>
      <c r="M62" s="84" t="s">
        <v>132</v>
      </c>
      <c r="N62" s="82" t="s">
        <v>252</v>
      </c>
      <c r="O62" s="84" t="s">
        <v>134</v>
      </c>
      <c r="P62" s="84" t="s">
        <v>135</v>
      </c>
      <c r="Q62" s="13"/>
      <c r="R62" s="17"/>
      <c r="S62" s="17"/>
      <c r="T62" s="17"/>
      <c r="U62" s="17"/>
      <c r="V62" s="17"/>
    </row>
    <row r="63" spans="1:22" s="16" customFormat="1" ht="22.9" customHeight="1" x14ac:dyDescent="0.35">
      <c r="A63" s="17"/>
      <c r="B63" s="79" t="s">
        <v>426</v>
      </c>
      <c r="C63" s="79" t="s">
        <v>317</v>
      </c>
      <c r="D63" s="133" t="s">
        <v>4</v>
      </c>
      <c r="E63" s="133" t="s">
        <v>36</v>
      </c>
      <c r="F63" s="85" t="s">
        <v>591</v>
      </c>
      <c r="G63" s="135" t="s">
        <v>613</v>
      </c>
      <c r="H63" s="86">
        <v>43252</v>
      </c>
      <c r="I63" s="81">
        <v>43280</v>
      </c>
      <c r="J63" s="81">
        <v>43283</v>
      </c>
      <c r="K63" s="118" t="s">
        <v>182</v>
      </c>
      <c r="L63" s="84">
        <v>55609.35</v>
      </c>
      <c r="M63" s="84" t="s">
        <v>132</v>
      </c>
      <c r="N63" s="83" t="s">
        <v>180</v>
      </c>
      <c r="O63" s="84" t="s">
        <v>134</v>
      </c>
      <c r="P63" s="84" t="s">
        <v>135</v>
      </c>
      <c r="Q63" s="13"/>
    </row>
    <row r="64" spans="1:22" s="18" customFormat="1" ht="22.9" customHeight="1" x14ac:dyDescent="0.35">
      <c r="A64" s="19"/>
      <c r="B64" s="87" t="s">
        <v>83</v>
      </c>
      <c r="C64" s="79" t="s">
        <v>318</v>
      </c>
      <c r="D64" s="133" t="s">
        <v>90</v>
      </c>
      <c r="E64" s="133" t="s">
        <v>36</v>
      </c>
      <c r="F64" s="85" t="s">
        <v>32</v>
      </c>
      <c r="G64" s="135" t="s">
        <v>11</v>
      </c>
      <c r="H64" s="90">
        <v>43282</v>
      </c>
      <c r="I64" s="81">
        <v>43286</v>
      </c>
      <c r="J64" s="91">
        <v>43299</v>
      </c>
      <c r="K64" s="118">
        <v>68724935</v>
      </c>
      <c r="L64" s="92">
        <v>983</v>
      </c>
      <c r="M64" s="92" t="s">
        <v>157</v>
      </c>
      <c r="N64" s="82" t="s">
        <v>252</v>
      </c>
      <c r="O64" s="92" t="s">
        <v>140</v>
      </c>
      <c r="P64" s="92" t="s">
        <v>133</v>
      </c>
    </row>
    <row r="65" spans="1:22" s="18" customFormat="1" ht="22.9" customHeight="1" x14ac:dyDescent="0.35">
      <c r="A65" s="19"/>
      <c r="B65" s="87" t="s">
        <v>83</v>
      </c>
      <c r="C65" s="79" t="s">
        <v>319</v>
      </c>
      <c r="D65" s="133" t="s">
        <v>59</v>
      </c>
      <c r="E65" s="133" t="s">
        <v>36</v>
      </c>
      <c r="F65" s="85" t="s">
        <v>32</v>
      </c>
      <c r="G65" s="135" t="s">
        <v>5</v>
      </c>
      <c r="H65" s="90">
        <v>43282</v>
      </c>
      <c r="I65" s="81">
        <v>43291</v>
      </c>
      <c r="J65" s="91">
        <v>43293</v>
      </c>
      <c r="K65" s="118" t="s">
        <v>227</v>
      </c>
      <c r="L65" s="92">
        <v>638.55999999999995</v>
      </c>
      <c r="M65" s="92" t="s">
        <v>157</v>
      </c>
      <c r="N65" s="82" t="s">
        <v>252</v>
      </c>
      <c r="O65" s="92" t="s">
        <v>140</v>
      </c>
      <c r="P65" s="92" t="s">
        <v>133</v>
      </c>
    </row>
    <row r="66" spans="1:22" s="18" customFormat="1" ht="22.9" customHeight="1" x14ac:dyDescent="0.35">
      <c r="A66" s="19"/>
      <c r="B66" s="87" t="s">
        <v>83</v>
      </c>
      <c r="C66" s="79" t="s">
        <v>320</v>
      </c>
      <c r="D66" s="133" t="s">
        <v>61</v>
      </c>
      <c r="E66" s="133" t="s">
        <v>36</v>
      </c>
      <c r="F66" s="85" t="s">
        <v>32</v>
      </c>
      <c r="G66" s="135" t="s">
        <v>5</v>
      </c>
      <c r="H66" s="90">
        <v>43282</v>
      </c>
      <c r="I66" s="81">
        <v>43294</v>
      </c>
      <c r="J66" s="91">
        <v>43294</v>
      </c>
      <c r="K66" s="118" t="s">
        <v>228</v>
      </c>
      <c r="L66" s="92">
        <v>720.58</v>
      </c>
      <c r="M66" s="92" t="s">
        <v>157</v>
      </c>
      <c r="N66" s="82" t="s">
        <v>252</v>
      </c>
      <c r="O66" s="92" t="s">
        <v>140</v>
      </c>
      <c r="P66" s="92" t="s">
        <v>133</v>
      </c>
    </row>
    <row r="67" spans="1:22" s="18" customFormat="1" ht="22.9" customHeight="1" x14ac:dyDescent="0.3">
      <c r="A67" s="19"/>
      <c r="B67" s="151" t="s">
        <v>193</v>
      </c>
      <c r="C67" s="79" t="s">
        <v>321</v>
      </c>
      <c r="D67" s="133" t="s">
        <v>194</v>
      </c>
      <c r="E67" s="133" t="s">
        <v>36</v>
      </c>
      <c r="F67" s="85" t="s">
        <v>39</v>
      </c>
      <c r="G67" s="135" t="s">
        <v>195</v>
      </c>
      <c r="H67" s="90">
        <v>43282</v>
      </c>
      <c r="I67" s="81">
        <v>43262</v>
      </c>
      <c r="J67" s="91">
        <v>43286</v>
      </c>
      <c r="K67" s="118" t="s">
        <v>196</v>
      </c>
      <c r="L67" s="84">
        <v>1899</v>
      </c>
      <c r="M67" s="92" t="s">
        <v>132</v>
      </c>
      <c r="N67" s="83" t="s">
        <v>180</v>
      </c>
      <c r="O67" s="92" t="s">
        <v>140</v>
      </c>
      <c r="P67" s="92" t="s">
        <v>135</v>
      </c>
    </row>
    <row r="68" spans="1:22" s="17" customFormat="1" ht="22.9" customHeight="1" x14ac:dyDescent="0.3">
      <c r="B68" s="151" t="s">
        <v>68</v>
      </c>
      <c r="C68" s="79" t="s">
        <v>322</v>
      </c>
      <c r="D68" s="133" t="s">
        <v>62</v>
      </c>
      <c r="E68" s="133" t="s">
        <v>36</v>
      </c>
      <c r="F68" s="85" t="s">
        <v>32</v>
      </c>
      <c r="G68" s="135" t="s">
        <v>112</v>
      </c>
      <c r="H68" s="90">
        <v>43282</v>
      </c>
      <c r="I68" s="81">
        <v>43276</v>
      </c>
      <c r="J68" s="81">
        <v>43276</v>
      </c>
      <c r="K68" s="118" t="s">
        <v>97</v>
      </c>
      <c r="L68" s="84">
        <v>510</v>
      </c>
      <c r="M68" s="84" t="s">
        <v>132</v>
      </c>
      <c r="N68" s="83" t="s">
        <v>180</v>
      </c>
      <c r="O68" s="84" t="s">
        <v>259</v>
      </c>
      <c r="P68" s="84" t="s">
        <v>135</v>
      </c>
    </row>
    <row r="69" spans="1:22" s="18" customFormat="1" ht="22.9" customHeight="1" x14ac:dyDescent="0.35">
      <c r="A69" s="19"/>
      <c r="B69" s="79" t="s">
        <v>68</v>
      </c>
      <c r="C69" s="79" t="s">
        <v>323</v>
      </c>
      <c r="D69" s="133" t="s">
        <v>62</v>
      </c>
      <c r="E69" s="133" t="s">
        <v>36</v>
      </c>
      <c r="F69" s="85" t="s">
        <v>32</v>
      </c>
      <c r="G69" s="135" t="s">
        <v>112</v>
      </c>
      <c r="H69" s="90">
        <v>43282</v>
      </c>
      <c r="I69" s="81">
        <v>43276</v>
      </c>
      <c r="J69" s="81">
        <v>43278</v>
      </c>
      <c r="K69" s="118" t="s">
        <v>98</v>
      </c>
      <c r="L69" s="84">
        <v>510</v>
      </c>
      <c r="M69" s="84" t="s">
        <v>132</v>
      </c>
      <c r="N69" s="83" t="s">
        <v>180</v>
      </c>
      <c r="O69" s="84" t="s">
        <v>259</v>
      </c>
      <c r="P69" s="84" t="s">
        <v>135</v>
      </c>
      <c r="Q69" s="16"/>
      <c r="R69" s="16"/>
      <c r="S69" s="16"/>
      <c r="T69" s="16"/>
      <c r="U69" s="16"/>
      <c r="V69" s="16"/>
    </row>
    <row r="70" spans="1:22" s="18" customFormat="1" ht="22.9" customHeight="1" x14ac:dyDescent="0.35">
      <c r="A70" s="19"/>
      <c r="B70" s="79" t="s">
        <v>69</v>
      </c>
      <c r="C70" s="79" t="s">
        <v>324</v>
      </c>
      <c r="D70" s="133" t="s">
        <v>189</v>
      </c>
      <c r="E70" s="133" t="s">
        <v>36</v>
      </c>
      <c r="F70" s="85" t="s">
        <v>37</v>
      </c>
      <c r="G70" s="135" t="s">
        <v>116</v>
      </c>
      <c r="H70" s="90">
        <v>43282</v>
      </c>
      <c r="I70" s="81">
        <v>43283</v>
      </c>
      <c r="J70" s="81">
        <v>43259</v>
      </c>
      <c r="K70" s="118" t="s">
        <v>190</v>
      </c>
      <c r="L70" s="84">
        <v>227.7</v>
      </c>
      <c r="M70" s="84" t="s">
        <v>132</v>
      </c>
      <c r="N70" s="83" t="s">
        <v>180</v>
      </c>
      <c r="O70" s="84" t="s">
        <v>140</v>
      </c>
      <c r="P70" s="84" t="s">
        <v>135</v>
      </c>
      <c r="Q70" s="16"/>
      <c r="R70" s="16"/>
      <c r="S70" s="16"/>
      <c r="T70" s="16"/>
      <c r="U70" s="16"/>
      <c r="V70" s="16"/>
    </row>
    <row r="71" spans="1:22" s="18" customFormat="1" ht="22.9" customHeight="1" x14ac:dyDescent="0.35">
      <c r="A71" s="19"/>
      <c r="B71" s="79" t="s">
        <v>69</v>
      </c>
      <c r="C71" s="79" t="s">
        <v>325</v>
      </c>
      <c r="D71" s="133" t="s">
        <v>191</v>
      </c>
      <c r="E71" s="133" t="s">
        <v>36</v>
      </c>
      <c r="F71" s="85" t="s">
        <v>37</v>
      </c>
      <c r="G71" s="135" t="s">
        <v>117</v>
      </c>
      <c r="H71" s="86">
        <v>43282</v>
      </c>
      <c r="I71" s="81">
        <v>43283</v>
      </c>
      <c r="J71" s="81">
        <v>43258</v>
      </c>
      <c r="K71" s="118" t="s">
        <v>192</v>
      </c>
      <c r="L71" s="84">
        <v>263.99</v>
      </c>
      <c r="M71" s="84" t="s">
        <v>132</v>
      </c>
      <c r="N71" s="83" t="s">
        <v>180</v>
      </c>
      <c r="O71" s="84" t="s">
        <v>140</v>
      </c>
      <c r="P71" s="84" t="s">
        <v>135</v>
      </c>
      <c r="Q71" s="16"/>
      <c r="R71" s="16"/>
      <c r="S71" s="16"/>
      <c r="T71" s="16"/>
      <c r="U71" s="16"/>
      <c r="V71" s="16"/>
    </row>
    <row r="72" spans="1:22" s="18" customFormat="1" ht="22.9" customHeight="1" x14ac:dyDescent="0.35">
      <c r="A72" s="19"/>
      <c r="B72" s="87" t="s">
        <v>84</v>
      </c>
      <c r="C72" s="79" t="s">
        <v>326</v>
      </c>
      <c r="D72" s="133" t="s">
        <v>146</v>
      </c>
      <c r="E72" s="133" t="s">
        <v>36</v>
      </c>
      <c r="F72" s="85" t="s">
        <v>32</v>
      </c>
      <c r="G72" s="135" t="s">
        <v>5</v>
      </c>
      <c r="H72" s="90">
        <v>43282</v>
      </c>
      <c r="I72" s="81">
        <v>43283</v>
      </c>
      <c r="J72" s="91">
        <v>43287</v>
      </c>
      <c r="K72" s="118" t="s">
        <v>246</v>
      </c>
      <c r="L72" s="92">
        <v>500</v>
      </c>
      <c r="M72" s="92" t="s">
        <v>132</v>
      </c>
      <c r="N72" s="83" t="s">
        <v>180</v>
      </c>
      <c r="O72" s="92" t="s">
        <v>140</v>
      </c>
      <c r="P72" s="92" t="s">
        <v>135</v>
      </c>
    </row>
    <row r="73" spans="1:22" s="18" customFormat="1" ht="22.9" customHeight="1" x14ac:dyDescent="0.35">
      <c r="A73" s="19"/>
      <c r="B73" s="87" t="s">
        <v>84</v>
      </c>
      <c r="C73" s="79" t="s">
        <v>327</v>
      </c>
      <c r="D73" s="133" t="s">
        <v>94</v>
      </c>
      <c r="E73" s="133" t="s">
        <v>36</v>
      </c>
      <c r="F73" s="85" t="s">
        <v>32</v>
      </c>
      <c r="G73" s="135" t="s">
        <v>11</v>
      </c>
      <c r="H73" s="90">
        <v>43282</v>
      </c>
      <c r="I73" s="81">
        <v>43283</v>
      </c>
      <c r="J73" s="91">
        <v>43284</v>
      </c>
      <c r="K73" s="118" t="s">
        <v>247</v>
      </c>
      <c r="L73" s="92">
        <v>278.39999999999998</v>
      </c>
      <c r="M73" s="92" t="s">
        <v>132</v>
      </c>
      <c r="N73" s="83" t="s">
        <v>180</v>
      </c>
      <c r="O73" s="92" t="s">
        <v>140</v>
      </c>
      <c r="P73" s="92" t="s">
        <v>135</v>
      </c>
    </row>
    <row r="74" spans="1:22" s="18" customFormat="1" ht="22.9" customHeight="1" x14ac:dyDescent="0.35">
      <c r="A74" s="19"/>
      <c r="B74" s="87" t="s">
        <v>84</v>
      </c>
      <c r="C74" s="79" t="s">
        <v>328</v>
      </c>
      <c r="D74" s="133" t="s">
        <v>95</v>
      </c>
      <c r="E74" s="133" t="s">
        <v>36</v>
      </c>
      <c r="F74" s="85" t="s">
        <v>32</v>
      </c>
      <c r="G74" s="135" t="s">
        <v>11</v>
      </c>
      <c r="H74" s="90">
        <v>43282</v>
      </c>
      <c r="I74" s="81">
        <v>43283</v>
      </c>
      <c r="J74" s="91">
        <v>43285</v>
      </c>
      <c r="K74" s="118" t="s">
        <v>248</v>
      </c>
      <c r="L74" s="92">
        <v>255.2</v>
      </c>
      <c r="M74" s="92" t="s">
        <v>132</v>
      </c>
      <c r="N74" s="83" t="s">
        <v>180</v>
      </c>
      <c r="O74" s="92" t="s">
        <v>140</v>
      </c>
      <c r="P74" s="92" t="s">
        <v>135</v>
      </c>
    </row>
    <row r="75" spans="1:22" s="18" customFormat="1" ht="22.9" customHeight="1" x14ac:dyDescent="0.35">
      <c r="A75" s="19"/>
      <c r="B75" s="87" t="s">
        <v>84</v>
      </c>
      <c r="C75" s="79" t="s">
        <v>329</v>
      </c>
      <c r="D75" s="133" t="s">
        <v>86</v>
      </c>
      <c r="E75" s="133" t="s">
        <v>36</v>
      </c>
      <c r="F75" s="85" t="s">
        <v>32</v>
      </c>
      <c r="G75" s="135" t="s">
        <v>18</v>
      </c>
      <c r="H75" s="90">
        <v>43282</v>
      </c>
      <c r="I75" s="81">
        <v>43283</v>
      </c>
      <c r="J75" s="91">
        <v>43285</v>
      </c>
      <c r="K75" s="121" t="s">
        <v>249</v>
      </c>
      <c r="L75" s="92">
        <v>450</v>
      </c>
      <c r="M75" s="92" t="s">
        <v>132</v>
      </c>
      <c r="N75" s="83" t="s">
        <v>180</v>
      </c>
      <c r="O75" s="92" t="s">
        <v>140</v>
      </c>
      <c r="P75" s="92" t="s">
        <v>135</v>
      </c>
    </row>
    <row r="76" spans="1:22" s="18" customFormat="1" ht="22.9" customHeight="1" x14ac:dyDescent="0.35">
      <c r="A76" s="19"/>
      <c r="B76" s="87" t="s">
        <v>84</v>
      </c>
      <c r="C76" s="79" t="s">
        <v>330</v>
      </c>
      <c r="D76" s="133" t="s">
        <v>61</v>
      </c>
      <c r="E76" s="133" t="s">
        <v>36</v>
      </c>
      <c r="F76" s="85" t="s">
        <v>32</v>
      </c>
      <c r="G76" s="135" t="s">
        <v>5</v>
      </c>
      <c r="H76" s="90">
        <v>43282</v>
      </c>
      <c r="I76" s="81">
        <v>43283</v>
      </c>
      <c r="J76" s="91">
        <v>43286</v>
      </c>
      <c r="K76" s="118" t="s">
        <v>250</v>
      </c>
      <c r="L76" s="92">
        <v>500</v>
      </c>
      <c r="M76" s="92" t="s">
        <v>132</v>
      </c>
      <c r="N76" s="83" t="s">
        <v>180</v>
      </c>
      <c r="O76" s="92" t="s">
        <v>140</v>
      </c>
      <c r="P76" s="92" t="s">
        <v>135</v>
      </c>
    </row>
    <row r="77" spans="1:22" s="18" customFormat="1" ht="22.9" customHeight="1" x14ac:dyDescent="0.35">
      <c r="A77" s="19"/>
      <c r="B77" s="87" t="s">
        <v>84</v>
      </c>
      <c r="C77" s="79" t="s">
        <v>331</v>
      </c>
      <c r="D77" s="133" t="s">
        <v>62</v>
      </c>
      <c r="E77" s="133" t="s">
        <v>36</v>
      </c>
      <c r="F77" s="85" t="s">
        <v>32</v>
      </c>
      <c r="G77" s="135" t="s">
        <v>112</v>
      </c>
      <c r="H77" s="90">
        <v>43282</v>
      </c>
      <c r="I77" s="81">
        <v>43283</v>
      </c>
      <c r="J77" s="91">
        <v>43290</v>
      </c>
      <c r="K77" s="118" t="s">
        <v>110</v>
      </c>
      <c r="L77" s="92">
        <v>500</v>
      </c>
      <c r="M77" s="92" t="s">
        <v>132</v>
      </c>
      <c r="N77" s="83" t="s">
        <v>180</v>
      </c>
      <c r="O77" s="92" t="s">
        <v>140</v>
      </c>
      <c r="P77" s="92" t="s">
        <v>135</v>
      </c>
    </row>
    <row r="78" spans="1:22" s="18" customFormat="1" ht="22.9" customHeight="1" x14ac:dyDescent="0.35">
      <c r="A78" s="19"/>
      <c r="B78" s="87" t="s">
        <v>84</v>
      </c>
      <c r="C78" s="79" t="s">
        <v>332</v>
      </c>
      <c r="D78" s="133" t="s">
        <v>85</v>
      </c>
      <c r="E78" s="133" t="s">
        <v>38</v>
      </c>
      <c r="F78" s="85" t="s">
        <v>96</v>
      </c>
      <c r="G78" s="135" t="s">
        <v>125</v>
      </c>
      <c r="H78" s="90">
        <v>43282</v>
      </c>
      <c r="I78" s="81">
        <v>43283</v>
      </c>
      <c r="J78" s="91">
        <v>43284</v>
      </c>
      <c r="K78" s="118" t="s">
        <v>251</v>
      </c>
      <c r="L78" s="92">
        <v>129.19999999999999</v>
      </c>
      <c r="M78" s="92" t="s">
        <v>132</v>
      </c>
      <c r="N78" s="83" t="s">
        <v>180</v>
      </c>
      <c r="O78" s="92" t="s">
        <v>140</v>
      </c>
      <c r="P78" s="92" t="s">
        <v>135</v>
      </c>
    </row>
    <row r="79" spans="1:22" s="18" customFormat="1" ht="22.9" customHeight="1" x14ac:dyDescent="0.35">
      <c r="A79" s="19"/>
      <c r="B79" s="87">
        <v>6441</v>
      </c>
      <c r="C79" s="79" t="s">
        <v>333</v>
      </c>
      <c r="D79" s="133" t="s">
        <v>113</v>
      </c>
      <c r="E79" s="133" t="s">
        <v>432</v>
      </c>
      <c r="F79" s="85" t="s">
        <v>431</v>
      </c>
      <c r="G79" s="135" t="s">
        <v>1617</v>
      </c>
      <c r="H79" s="90">
        <v>43282</v>
      </c>
      <c r="I79" s="81">
        <v>43285</v>
      </c>
      <c r="J79" s="91">
        <v>43283</v>
      </c>
      <c r="K79" s="118" t="s">
        <v>199</v>
      </c>
      <c r="L79" s="92">
        <v>180714.29</v>
      </c>
      <c r="M79" s="92" t="s">
        <v>132</v>
      </c>
      <c r="N79" s="83" t="s">
        <v>180</v>
      </c>
      <c r="O79" s="92" t="s">
        <v>140</v>
      </c>
      <c r="P79" s="92" t="s">
        <v>135</v>
      </c>
    </row>
    <row r="80" spans="1:22" s="18" customFormat="1" ht="22.9" customHeight="1" x14ac:dyDescent="0.35">
      <c r="A80" s="19"/>
      <c r="B80" s="87" t="s">
        <v>70</v>
      </c>
      <c r="C80" s="79" t="s">
        <v>334</v>
      </c>
      <c r="D80" s="133" t="s">
        <v>113</v>
      </c>
      <c r="E80" s="133" t="s">
        <v>432</v>
      </c>
      <c r="F80" s="85" t="s">
        <v>115</v>
      </c>
      <c r="G80" s="135" t="s">
        <v>1618</v>
      </c>
      <c r="H80" s="90">
        <v>43282</v>
      </c>
      <c r="I80" s="81">
        <v>43285</v>
      </c>
      <c r="J80" s="91">
        <v>43283</v>
      </c>
      <c r="K80" s="118" t="s">
        <v>200</v>
      </c>
      <c r="L80" s="92">
        <v>61896.24</v>
      </c>
      <c r="M80" s="92" t="s">
        <v>132</v>
      </c>
      <c r="N80" s="83" t="s">
        <v>180</v>
      </c>
      <c r="O80" s="92" t="s">
        <v>140</v>
      </c>
      <c r="P80" s="92" t="s">
        <v>135</v>
      </c>
    </row>
    <row r="81" spans="1:22" s="18" customFormat="1" ht="22.9" customHeight="1" x14ac:dyDescent="0.35">
      <c r="A81" s="19"/>
      <c r="B81" s="87" t="s">
        <v>71</v>
      </c>
      <c r="C81" s="79" t="s">
        <v>335</v>
      </c>
      <c r="D81" s="133" t="s">
        <v>61</v>
      </c>
      <c r="E81" s="133" t="s">
        <v>36</v>
      </c>
      <c r="F81" s="85" t="s">
        <v>32</v>
      </c>
      <c r="G81" s="135" t="s">
        <v>5</v>
      </c>
      <c r="H81" s="90">
        <v>43282</v>
      </c>
      <c r="I81" s="81">
        <v>43285</v>
      </c>
      <c r="J81" s="91">
        <v>43272</v>
      </c>
      <c r="K81" s="118" t="s">
        <v>197</v>
      </c>
      <c r="L81" s="92">
        <v>400</v>
      </c>
      <c r="M81" s="92" t="s">
        <v>132</v>
      </c>
      <c r="N81" s="83" t="s">
        <v>180</v>
      </c>
      <c r="O81" s="92" t="s">
        <v>140</v>
      </c>
      <c r="P81" s="92" t="s">
        <v>135</v>
      </c>
    </row>
    <row r="82" spans="1:22" s="18" customFormat="1" ht="22.9" customHeight="1" x14ac:dyDescent="0.35">
      <c r="A82" s="19"/>
      <c r="B82" s="87" t="s">
        <v>72</v>
      </c>
      <c r="C82" s="79" t="s">
        <v>336</v>
      </c>
      <c r="D82" s="133" t="s">
        <v>114</v>
      </c>
      <c r="E82" s="133" t="s">
        <v>36</v>
      </c>
      <c r="F82" s="85" t="s">
        <v>37</v>
      </c>
      <c r="G82" s="135" t="s">
        <v>8</v>
      </c>
      <c r="H82" s="90">
        <v>43282</v>
      </c>
      <c r="I82" s="81">
        <v>43285</v>
      </c>
      <c r="J82" s="91">
        <v>43271</v>
      </c>
      <c r="K82" s="118" t="s">
        <v>198</v>
      </c>
      <c r="L82" s="92">
        <v>126</v>
      </c>
      <c r="M82" s="92" t="s">
        <v>132</v>
      </c>
      <c r="N82" s="83" t="s">
        <v>180</v>
      </c>
      <c r="O82" s="92" t="s">
        <v>140</v>
      </c>
      <c r="P82" s="92" t="s">
        <v>135</v>
      </c>
    </row>
    <row r="83" spans="1:22" s="16" customFormat="1" ht="22.9" customHeight="1" x14ac:dyDescent="0.35">
      <c r="A83" s="17"/>
      <c r="B83" s="87" t="s">
        <v>73</v>
      </c>
      <c r="C83" s="79" t="s">
        <v>337</v>
      </c>
      <c r="D83" s="133" t="s">
        <v>201</v>
      </c>
      <c r="E83" s="133" t="s">
        <v>387</v>
      </c>
      <c r="F83" s="85" t="s">
        <v>202</v>
      </c>
      <c r="G83" s="135" t="s">
        <v>586</v>
      </c>
      <c r="H83" s="90">
        <v>43282</v>
      </c>
      <c r="I83" s="81">
        <v>43286</v>
      </c>
      <c r="J83" s="91">
        <v>43286</v>
      </c>
      <c r="K83" s="118" t="s">
        <v>205</v>
      </c>
      <c r="L83" s="92">
        <v>10137241.550000001</v>
      </c>
      <c r="M83" s="92" t="s">
        <v>132</v>
      </c>
      <c r="N83" s="83" t="s">
        <v>180</v>
      </c>
      <c r="O83" s="92" t="s">
        <v>140</v>
      </c>
      <c r="P83" s="92" t="s">
        <v>135</v>
      </c>
      <c r="Q83" s="18"/>
      <c r="R83" s="18"/>
      <c r="S83" s="18"/>
      <c r="T83" s="18"/>
      <c r="U83" s="18"/>
      <c r="V83" s="18"/>
    </row>
    <row r="84" spans="1:22" s="18" customFormat="1" ht="22.9" customHeight="1" x14ac:dyDescent="0.35">
      <c r="A84" s="19"/>
      <c r="B84" s="87" t="s">
        <v>74</v>
      </c>
      <c r="C84" s="79" t="s">
        <v>338</v>
      </c>
      <c r="D84" s="133" t="s">
        <v>203</v>
      </c>
      <c r="E84" s="133" t="s">
        <v>432</v>
      </c>
      <c r="F84" s="85" t="s">
        <v>1281</v>
      </c>
      <c r="G84" s="135" t="s">
        <v>585</v>
      </c>
      <c r="H84" s="90">
        <v>43282</v>
      </c>
      <c r="I84" s="81">
        <v>43287</v>
      </c>
      <c r="J84" s="91">
        <v>43286</v>
      </c>
      <c r="K84" s="121" t="s">
        <v>204</v>
      </c>
      <c r="L84" s="92">
        <v>298832.19</v>
      </c>
      <c r="M84" s="92" t="s">
        <v>132</v>
      </c>
      <c r="N84" s="93" t="s">
        <v>180</v>
      </c>
      <c r="O84" s="92" t="s">
        <v>140</v>
      </c>
      <c r="P84" s="92" t="s">
        <v>135</v>
      </c>
    </row>
    <row r="85" spans="1:22" s="18" customFormat="1" ht="22.9" customHeight="1" x14ac:dyDescent="0.35">
      <c r="A85" s="19"/>
      <c r="B85" s="87" t="s">
        <v>75</v>
      </c>
      <c r="C85" s="79" t="s">
        <v>339</v>
      </c>
      <c r="D85" s="133" t="s">
        <v>206</v>
      </c>
      <c r="E85" s="133" t="s">
        <v>36</v>
      </c>
      <c r="F85" s="85" t="s">
        <v>32</v>
      </c>
      <c r="G85" s="135" t="s">
        <v>11</v>
      </c>
      <c r="H85" s="90">
        <v>43282</v>
      </c>
      <c r="I85" s="81">
        <v>43290</v>
      </c>
      <c r="J85" s="91">
        <v>43300</v>
      </c>
      <c r="K85" s="118" t="s">
        <v>99</v>
      </c>
      <c r="L85" s="92">
        <v>149</v>
      </c>
      <c r="M85" s="92" t="s">
        <v>132</v>
      </c>
      <c r="N85" s="83" t="s">
        <v>180</v>
      </c>
      <c r="O85" s="92" t="s">
        <v>140</v>
      </c>
      <c r="P85" s="92" t="s">
        <v>135</v>
      </c>
    </row>
    <row r="86" spans="1:22" s="18" customFormat="1" ht="22.9" customHeight="1" x14ac:dyDescent="0.35">
      <c r="A86" s="19"/>
      <c r="B86" s="87" t="s">
        <v>75</v>
      </c>
      <c r="C86" s="79" t="s">
        <v>340</v>
      </c>
      <c r="D86" s="133" t="s">
        <v>86</v>
      </c>
      <c r="E86" s="133" t="s">
        <v>36</v>
      </c>
      <c r="F86" s="85" t="s">
        <v>32</v>
      </c>
      <c r="G86" s="135" t="s">
        <v>18</v>
      </c>
      <c r="H86" s="90">
        <v>43282</v>
      </c>
      <c r="I86" s="81">
        <v>43290</v>
      </c>
      <c r="J86" s="91">
        <v>43291</v>
      </c>
      <c r="K86" s="121" t="s">
        <v>207</v>
      </c>
      <c r="L86" s="92">
        <v>900</v>
      </c>
      <c r="M86" s="92" t="s">
        <v>132</v>
      </c>
      <c r="N86" s="83" t="s">
        <v>180</v>
      </c>
      <c r="O86" s="92" t="s">
        <v>140</v>
      </c>
      <c r="P86" s="92" t="s">
        <v>135</v>
      </c>
    </row>
    <row r="87" spans="1:22" s="18" customFormat="1" ht="22.9" customHeight="1" x14ac:dyDescent="0.35">
      <c r="A87" s="19"/>
      <c r="B87" s="87" t="s">
        <v>75</v>
      </c>
      <c r="C87" s="79" t="s">
        <v>341</v>
      </c>
      <c r="D87" s="133" t="s">
        <v>87</v>
      </c>
      <c r="E87" s="133" t="s">
        <v>36</v>
      </c>
      <c r="F87" s="85" t="s">
        <v>32</v>
      </c>
      <c r="G87" s="135" t="s">
        <v>11</v>
      </c>
      <c r="H87" s="90">
        <v>43282</v>
      </c>
      <c r="I87" s="81">
        <v>43290</v>
      </c>
      <c r="J87" s="91">
        <v>43300</v>
      </c>
      <c r="K87" s="118" t="s">
        <v>208</v>
      </c>
      <c r="L87" s="92">
        <v>122</v>
      </c>
      <c r="M87" s="92" t="s">
        <v>132</v>
      </c>
      <c r="N87" s="83" t="s">
        <v>180</v>
      </c>
      <c r="O87" s="92" t="s">
        <v>140</v>
      </c>
      <c r="P87" s="92" t="s">
        <v>135</v>
      </c>
    </row>
    <row r="88" spans="1:22" s="19" customFormat="1" ht="22.9" customHeight="1" x14ac:dyDescent="0.35">
      <c r="B88" s="87" t="s">
        <v>75</v>
      </c>
      <c r="C88" s="79" t="s">
        <v>342</v>
      </c>
      <c r="D88" s="133" t="s">
        <v>87</v>
      </c>
      <c r="E88" s="133" t="s">
        <v>36</v>
      </c>
      <c r="F88" s="85" t="s">
        <v>32</v>
      </c>
      <c r="G88" s="135" t="s">
        <v>11</v>
      </c>
      <c r="H88" s="90">
        <v>43282</v>
      </c>
      <c r="I88" s="81">
        <v>43290</v>
      </c>
      <c r="J88" s="91">
        <v>43300</v>
      </c>
      <c r="K88" s="118" t="s">
        <v>100</v>
      </c>
      <c r="L88" s="92">
        <v>122</v>
      </c>
      <c r="M88" s="92" t="s">
        <v>132</v>
      </c>
      <c r="N88" s="83" t="s">
        <v>180</v>
      </c>
      <c r="O88" s="92" t="s">
        <v>140</v>
      </c>
      <c r="P88" s="92" t="s">
        <v>135</v>
      </c>
      <c r="Q88" s="18"/>
      <c r="R88" s="18"/>
      <c r="S88" s="18"/>
      <c r="T88" s="18"/>
      <c r="U88" s="18"/>
      <c r="V88" s="18"/>
    </row>
    <row r="89" spans="1:22" s="19" customFormat="1" ht="22.9" customHeight="1" x14ac:dyDescent="0.35">
      <c r="B89" s="87" t="s">
        <v>75</v>
      </c>
      <c r="C89" s="79" t="s">
        <v>343</v>
      </c>
      <c r="D89" s="133" t="s">
        <v>209</v>
      </c>
      <c r="E89" s="133" t="s">
        <v>36</v>
      </c>
      <c r="F89" s="85" t="s">
        <v>32</v>
      </c>
      <c r="G89" s="135" t="s">
        <v>5</v>
      </c>
      <c r="H89" s="90">
        <v>43282</v>
      </c>
      <c r="I89" s="81">
        <v>43290</v>
      </c>
      <c r="J89" s="91">
        <v>43292</v>
      </c>
      <c r="K89" s="118" t="s">
        <v>210</v>
      </c>
      <c r="L89" s="92">
        <v>500</v>
      </c>
      <c r="M89" s="92" t="s">
        <v>132</v>
      </c>
      <c r="N89" s="83" t="s">
        <v>180</v>
      </c>
      <c r="O89" s="92" t="s">
        <v>140</v>
      </c>
      <c r="P89" s="92" t="s">
        <v>135</v>
      </c>
      <c r="Q89" s="18"/>
      <c r="R89" s="18"/>
      <c r="S89" s="18"/>
      <c r="T89" s="18"/>
      <c r="U89" s="18"/>
      <c r="V89" s="18"/>
    </row>
    <row r="90" spans="1:22" s="19" customFormat="1" ht="22.9" customHeight="1" x14ac:dyDescent="0.35">
      <c r="B90" s="87" t="s">
        <v>75</v>
      </c>
      <c r="C90" s="79" t="s">
        <v>344</v>
      </c>
      <c r="D90" s="133" t="s">
        <v>88</v>
      </c>
      <c r="E90" s="133" t="s">
        <v>36</v>
      </c>
      <c r="F90" s="85" t="s">
        <v>37</v>
      </c>
      <c r="G90" s="135" t="s">
        <v>8</v>
      </c>
      <c r="H90" s="90">
        <v>43282</v>
      </c>
      <c r="I90" s="81">
        <v>43290</v>
      </c>
      <c r="J90" s="91">
        <v>43292</v>
      </c>
      <c r="K90" s="118" t="s">
        <v>211</v>
      </c>
      <c r="L90" s="92">
        <v>278.39999999999998</v>
      </c>
      <c r="M90" s="92" t="s">
        <v>132</v>
      </c>
      <c r="N90" s="83" t="s">
        <v>180</v>
      </c>
      <c r="O90" s="92" t="s">
        <v>140</v>
      </c>
      <c r="P90" s="92" t="s">
        <v>135</v>
      </c>
      <c r="Q90" s="18"/>
      <c r="R90" s="18"/>
      <c r="S90" s="18"/>
      <c r="T90" s="18"/>
      <c r="U90" s="18"/>
      <c r="V90" s="18"/>
    </row>
    <row r="91" spans="1:22" s="19" customFormat="1" ht="22.9" customHeight="1" x14ac:dyDescent="0.35">
      <c r="B91" s="87" t="s">
        <v>75</v>
      </c>
      <c r="C91" s="79" t="s">
        <v>345</v>
      </c>
      <c r="D91" s="133" t="s">
        <v>87</v>
      </c>
      <c r="E91" s="133" t="s">
        <v>36</v>
      </c>
      <c r="F91" s="85" t="s">
        <v>32</v>
      </c>
      <c r="G91" s="135" t="s">
        <v>11</v>
      </c>
      <c r="H91" s="90">
        <v>43282</v>
      </c>
      <c r="I91" s="81">
        <v>43290</v>
      </c>
      <c r="J91" s="91">
        <v>43300</v>
      </c>
      <c r="K91" s="118" t="s">
        <v>118</v>
      </c>
      <c r="L91" s="92">
        <v>104</v>
      </c>
      <c r="M91" s="92" t="s">
        <v>132</v>
      </c>
      <c r="N91" s="83" t="s">
        <v>180</v>
      </c>
      <c r="O91" s="92" t="s">
        <v>140</v>
      </c>
      <c r="P91" s="92" t="s">
        <v>135</v>
      </c>
      <c r="Q91" s="18"/>
      <c r="R91" s="18"/>
      <c r="S91" s="18"/>
      <c r="T91" s="18"/>
      <c r="U91" s="18"/>
      <c r="V91" s="18"/>
    </row>
    <row r="92" spans="1:22" s="19" customFormat="1" ht="22.9" customHeight="1" x14ac:dyDescent="0.35">
      <c r="B92" s="87" t="s">
        <v>76</v>
      </c>
      <c r="C92" s="79" t="s">
        <v>346</v>
      </c>
      <c r="D92" s="133" t="s">
        <v>212</v>
      </c>
      <c r="E92" s="133" t="s">
        <v>36</v>
      </c>
      <c r="F92" s="85" t="s">
        <v>37</v>
      </c>
      <c r="G92" s="135" t="s">
        <v>119</v>
      </c>
      <c r="H92" s="90">
        <v>43282</v>
      </c>
      <c r="I92" s="81">
        <v>43299</v>
      </c>
      <c r="J92" s="91">
        <v>43298</v>
      </c>
      <c r="K92" s="118" t="s">
        <v>213</v>
      </c>
      <c r="L92" s="92">
        <v>568.79999999999995</v>
      </c>
      <c r="M92" s="92" t="s">
        <v>132</v>
      </c>
      <c r="N92" s="83" t="s">
        <v>180</v>
      </c>
      <c r="O92" s="92" t="s">
        <v>140</v>
      </c>
      <c r="P92" s="92" t="s">
        <v>135</v>
      </c>
      <c r="Q92" s="18"/>
      <c r="R92" s="18"/>
      <c r="S92" s="18"/>
      <c r="T92" s="18"/>
      <c r="U92" s="18"/>
      <c r="V92" s="18"/>
    </row>
    <row r="93" spans="1:22" s="19" customFormat="1" ht="22.9" customHeight="1" x14ac:dyDescent="0.35">
      <c r="B93" s="87" t="s">
        <v>76</v>
      </c>
      <c r="C93" s="79" t="s">
        <v>347</v>
      </c>
      <c r="D93" s="133" t="s">
        <v>62</v>
      </c>
      <c r="E93" s="133" t="s">
        <v>36</v>
      </c>
      <c r="F93" s="85" t="s">
        <v>32</v>
      </c>
      <c r="G93" s="135" t="s">
        <v>112</v>
      </c>
      <c r="H93" s="90">
        <v>43282</v>
      </c>
      <c r="I93" s="81">
        <v>43299</v>
      </c>
      <c r="J93" s="91">
        <v>43298</v>
      </c>
      <c r="K93" s="118" t="s">
        <v>101</v>
      </c>
      <c r="L93" s="92">
        <v>508.5</v>
      </c>
      <c r="M93" s="92" t="s">
        <v>132</v>
      </c>
      <c r="N93" s="83" t="s">
        <v>180</v>
      </c>
      <c r="O93" s="92" t="s">
        <v>259</v>
      </c>
      <c r="P93" s="92" t="s">
        <v>135</v>
      </c>
      <c r="Q93" s="18"/>
      <c r="R93" s="18"/>
      <c r="S93" s="18"/>
      <c r="T93" s="18"/>
      <c r="U93" s="18"/>
      <c r="V93" s="18"/>
    </row>
    <row r="94" spans="1:22" s="19" customFormat="1" ht="22.9" customHeight="1" x14ac:dyDescent="0.35">
      <c r="B94" s="87" t="s">
        <v>77</v>
      </c>
      <c r="C94" s="79" t="s">
        <v>348</v>
      </c>
      <c r="D94" s="133" t="s">
        <v>214</v>
      </c>
      <c r="E94" s="133" t="s">
        <v>36</v>
      </c>
      <c r="F94" s="85" t="s">
        <v>37</v>
      </c>
      <c r="G94" s="135" t="s">
        <v>215</v>
      </c>
      <c r="H94" s="90">
        <v>43282</v>
      </c>
      <c r="I94" s="81">
        <v>43301</v>
      </c>
      <c r="J94" s="91">
        <v>43301</v>
      </c>
      <c r="K94" s="118" t="s">
        <v>216</v>
      </c>
      <c r="L94" s="92">
        <v>3079</v>
      </c>
      <c r="M94" s="92" t="s">
        <v>132</v>
      </c>
      <c r="N94" s="93" t="s">
        <v>252</v>
      </c>
      <c r="O94" s="92" t="s">
        <v>140</v>
      </c>
      <c r="P94" s="92" t="s">
        <v>135</v>
      </c>
      <c r="Q94" s="18"/>
      <c r="R94" s="18"/>
      <c r="S94" s="18"/>
      <c r="T94" s="18"/>
      <c r="U94" s="18"/>
      <c r="V94" s="18"/>
    </row>
    <row r="95" spans="1:22" s="19" customFormat="1" ht="22.9" customHeight="1" x14ac:dyDescent="0.35">
      <c r="B95" s="87" t="s">
        <v>78</v>
      </c>
      <c r="C95" s="79" t="s">
        <v>349</v>
      </c>
      <c r="D95" s="133" t="s">
        <v>898</v>
      </c>
      <c r="E95" s="133" t="s">
        <v>387</v>
      </c>
      <c r="F95" s="85" t="s">
        <v>629</v>
      </c>
      <c r="G95" s="135" t="s">
        <v>749</v>
      </c>
      <c r="H95" s="90">
        <v>43282</v>
      </c>
      <c r="I95" s="81">
        <v>43301</v>
      </c>
      <c r="J95" s="91">
        <v>43299</v>
      </c>
      <c r="K95" s="118" t="s">
        <v>217</v>
      </c>
      <c r="L95" s="92">
        <v>6827150.5899999999</v>
      </c>
      <c r="M95" s="92" t="s">
        <v>132</v>
      </c>
      <c r="N95" s="83" t="s">
        <v>180</v>
      </c>
      <c r="O95" s="92" t="s">
        <v>140</v>
      </c>
      <c r="P95" s="92" t="s">
        <v>135</v>
      </c>
      <c r="Q95" s="18"/>
      <c r="R95" s="18"/>
      <c r="S95" s="18"/>
      <c r="T95" s="18"/>
      <c r="U95" s="18"/>
      <c r="V95" s="18"/>
    </row>
    <row r="96" spans="1:22" s="19" customFormat="1" ht="22.9" customHeight="1" x14ac:dyDescent="0.35">
      <c r="B96" s="87" t="s">
        <v>79</v>
      </c>
      <c r="C96" s="79" t="s">
        <v>350</v>
      </c>
      <c r="D96" s="133" t="s">
        <v>64</v>
      </c>
      <c r="E96" s="133" t="s">
        <v>432</v>
      </c>
      <c r="F96" s="85" t="s">
        <v>433</v>
      </c>
      <c r="G96" s="135" t="s">
        <v>1619</v>
      </c>
      <c r="H96" s="90">
        <v>43282</v>
      </c>
      <c r="I96" s="81">
        <v>43301</v>
      </c>
      <c r="J96" s="91">
        <v>43284</v>
      </c>
      <c r="K96" s="118" t="s">
        <v>218</v>
      </c>
      <c r="L96" s="92">
        <v>348000</v>
      </c>
      <c r="M96" s="92" t="s">
        <v>132</v>
      </c>
      <c r="N96" s="83" t="s">
        <v>180</v>
      </c>
      <c r="O96" s="92" t="s">
        <v>140</v>
      </c>
      <c r="P96" s="92" t="s">
        <v>135</v>
      </c>
      <c r="Q96" s="18"/>
      <c r="R96" s="18"/>
      <c r="S96" s="18"/>
      <c r="T96" s="18"/>
      <c r="U96" s="18"/>
      <c r="V96" s="18"/>
    </row>
    <row r="97" spans="2:22" s="19" customFormat="1" ht="22.9" customHeight="1" x14ac:dyDescent="0.35">
      <c r="B97" s="87" t="s">
        <v>80</v>
      </c>
      <c r="C97" s="79" t="s">
        <v>351</v>
      </c>
      <c r="D97" s="133" t="s">
        <v>87</v>
      </c>
      <c r="E97" s="133" t="s">
        <v>36</v>
      </c>
      <c r="F97" s="85" t="s">
        <v>32</v>
      </c>
      <c r="G97" s="135" t="s">
        <v>11</v>
      </c>
      <c r="H97" s="90">
        <v>43282</v>
      </c>
      <c r="I97" s="81">
        <v>43304</v>
      </c>
      <c r="J97" s="91">
        <v>43311</v>
      </c>
      <c r="K97" s="118" t="s">
        <v>102</v>
      </c>
      <c r="L97" s="92">
        <v>89</v>
      </c>
      <c r="M97" s="92" t="s">
        <v>132</v>
      </c>
      <c r="N97" s="83" t="s">
        <v>180</v>
      </c>
      <c r="O97" s="92" t="s">
        <v>140</v>
      </c>
      <c r="P97" s="92" t="s">
        <v>135</v>
      </c>
      <c r="Q97" s="18"/>
      <c r="R97" s="18"/>
      <c r="S97" s="18"/>
      <c r="T97" s="18"/>
      <c r="U97" s="18"/>
      <c r="V97" s="18"/>
    </row>
    <row r="98" spans="2:22" s="19" customFormat="1" ht="22.9" customHeight="1" x14ac:dyDescent="0.35">
      <c r="B98" s="87" t="s">
        <v>80</v>
      </c>
      <c r="C98" s="79" t="s">
        <v>352</v>
      </c>
      <c r="D98" s="133" t="s">
        <v>86</v>
      </c>
      <c r="E98" s="133" t="s">
        <v>36</v>
      </c>
      <c r="F98" s="85" t="s">
        <v>32</v>
      </c>
      <c r="G98" s="135" t="s">
        <v>18</v>
      </c>
      <c r="H98" s="90">
        <v>43282</v>
      </c>
      <c r="I98" s="81">
        <v>43304</v>
      </c>
      <c r="J98" s="91">
        <v>43306</v>
      </c>
      <c r="K98" s="121" t="s">
        <v>219</v>
      </c>
      <c r="L98" s="92">
        <v>1050</v>
      </c>
      <c r="M98" s="92" t="s">
        <v>132</v>
      </c>
      <c r="N98" s="83" t="s">
        <v>180</v>
      </c>
      <c r="O98" s="92" t="s">
        <v>140</v>
      </c>
      <c r="P98" s="92" t="s">
        <v>135</v>
      </c>
      <c r="Q98" s="18"/>
      <c r="R98" s="18"/>
      <c r="S98" s="18"/>
      <c r="T98" s="18"/>
      <c r="U98" s="18"/>
      <c r="V98" s="18"/>
    </row>
    <row r="99" spans="2:22" s="19" customFormat="1" ht="22.9" customHeight="1" x14ac:dyDescent="0.35">
      <c r="B99" s="87" t="s">
        <v>80</v>
      </c>
      <c r="C99" s="79" t="s">
        <v>353</v>
      </c>
      <c r="D99" s="133" t="s">
        <v>87</v>
      </c>
      <c r="E99" s="133" t="s">
        <v>36</v>
      </c>
      <c r="F99" s="85" t="s">
        <v>32</v>
      </c>
      <c r="G99" s="135" t="s">
        <v>11</v>
      </c>
      <c r="H99" s="90">
        <v>43282</v>
      </c>
      <c r="I99" s="81">
        <v>43304</v>
      </c>
      <c r="J99" s="91">
        <v>43311</v>
      </c>
      <c r="K99" s="118" t="s">
        <v>103</v>
      </c>
      <c r="L99" s="92">
        <v>304</v>
      </c>
      <c r="M99" s="92" t="s">
        <v>132</v>
      </c>
      <c r="N99" s="83" t="s">
        <v>180</v>
      </c>
      <c r="O99" s="92" t="s">
        <v>140</v>
      </c>
      <c r="P99" s="92" t="s">
        <v>135</v>
      </c>
      <c r="Q99" s="18"/>
      <c r="R99" s="18"/>
      <c r="S99" s="18"/>
      <c r="T99" s="18"/>
      <c r="U99" s="18"/>
      <c r="V99" s="18"/>
    </row>
    <row r="100" spans="2:22" s="19" customFormat="1" ht="22.9" customHeight="1" x14ac:dyDescent="0.35">
      <c r="B100" s="87" t="s">
        <v>80</v>
      </c>
      <c r="C100" s="79" t="s">
        <v>354</v>
      </c>
      <c r="D100" s="133" t="s">
        <v>61</v>
      </c>
      <c r="E100" s="133" t="s">
        <v>36</v>
      </c>
      <c r="F100" s="85" t="s">
        <v>32</v>
      </c>
      <c r="G100" s="135" t="s">
        <v>5</v>
      </c>
      <c r="H100" s="90">
        <v>43282</v>
      </c>
      <c r="I100" s="81">
        <v>43304</v>
      </c>
      <c r="J100" s="91">
        <v>43307</v>
      </c>
      <c r="K100" s="118" t="s">
        <v>220</v>
      </c>
      <c r="L100" s="92">
        <v>200</v>
      </c>
      <c r="M100" s="92" t="s">
        <v>132</v>
      </c>
      <c r="N100" s="83" t="s">
        <v>180</v>
      </c>
      <c r="O100" s="92" t="s">
        <v>140</v>
      </c>
      <c r="P100" s="92" t="s">
        <v>135</v>
      </c>
      <c r="Q100" s="18"/>
      <c r="R100" s="18"/>
      <c r="S100" s="18"/>
      <c r="T100" s="18"/>
      <c r="U100" s="18"/>
      <c r="V100" s="18"/>
    </row>
    <row r="101" spans="2:22" s="17" customFormat="1" ht="22.9" customHeight="1" x14ac:dyDescent="0.35">
      <c r="B101" s="87" t="s">
        <v>80</v>
      </c>
      <c r="C101" s="79" t="s">
        <v>355</v>
      </c>
      <c r="D101" s="133" t="s">
        <v>62</v>
      </c>
      <c r="E101" s="133" t="s">
        <v>36</v>
      </c>
      <c r="F101" s="85" t="s">
        <v>32</v>
      </c>
      <c r="G101" s="135" t="s">
        <v>112</v>
      </c>
      <c r="H101" s="90">
        <v>43282</v>
      </c>
      <c r="I101" s="81">
        <v>43304</v>
      </c>
      <c r="J101" s="91">
        <v>43304</v>
      </c>
      <c r="K101" s="118" t="s">
        <v>104</v>
      </c>
      <c r="L101" s="92">
        <v>500</v>
      </c>
      <c r="M101" s="92" t="s">
        <v>132</v>
      </c>
      <c r="N101" s="83" t="s">
        <v>180</v>
      </c>
      <c r="O101" s="92" t="s">
        <v>140</v>
      </c>
      <c r="P101" s="92" t="s">
        <v>135</v>
      </c>
      <c r="Q101" s="18"/>
      <c r="R101" s="18"/>
      <c r="S101" s="18"/>
      <c r="T101" s="18"/>
      <c r="U101" s="18"/>
      <c r="V101" s="18"/>
    </row>
    <row r="102" spans="2:22" s="19" customFormat="1" ht="22.9" customHeight="1" x14ac:dyDescent="0.35">
      <c r="B102" s="87" t="s">
        <v>80</v>
      </c>
      <c r="C102" s="79" t="s">
        <v>356</v>
      </c>
      <c r="D102" s="133" t="s">
        <v>120</v>
      </c>
      <c r="E102" s="133" t="s">
        <v>36</v>
      </c>
      <c r="F102" s="85" t="s">
        <v>32</v>
      </c>
      <c r="G102" s="135" t="s">
        <v>11</v>
      </c>
      <c r="H102" s="90">
        <v>43282</v>
      </c>
      <c r="I102" s="81">
        <v>43304</v>
      </c>
      <c r="J102" s="91">
        <v>43306</v>
      </c>
      <c r="K102" s="118" t="s">
        <v>120</v>
      </c>
      <c r="L102" s="92">
        <v>205</v>
      </c>
      <c r="M102" s="92" t="s">
        <v>132</v>
      </c>
      <c r="N102" s="83" t="s">
        <v>180</v>
      </c>
      <c r="O102" s="92" t="s">
        <v>120</v>
      </c>
      <c r="P102" s="92" t="s">
        <v>135</v>
      </c>
      <c r="Q102" s="18"/>
      <c r="R102" s="18"/>
      <c r="S102" s="18"/>
      <c r="T102" s="18"/>
      <c r="U102" s="18"/>
      <c r="V102" s="18"/>
    </row>
    <row r="103" spans="2:22" s="19" customFormat="1" ht="22.9" customHeight="1" x14ac:dyDescent="0.35">
      <c r="B103" s="87" t="s">
        <v>81</v>
      </c>
      <c r="C103" s="79" t="s">
        <v>357</v>
      </c>
      <c r="D103" s="133" t="s">
        <v>121</v>
      </c>
      <c r="E103" s="133" t="s">
        <v>36</v>
      </c>
      <c r="F103" s="85" t="s">
        <v>32</v>
      </c>
      <c r="G103" s="135" t="s">
        <v>11</v>
      </c>
      <c r="H103" s="90">
        <v>43282</v>
      </c>
      <c r="I103" s="81">
        <v>43308</v>
      </c>
      <c r="J103" s="91">
        <v>43278</v>
      </c>
      <c r="K103" s="118" t="s">
        <v>105</v>
      </c>
      <c r="L103" s="92">
        <v>1032.4000000000001</v>
      </c>
      <c r="M103" s="92" t="s">
        <v>132</v>
      </c>
      <c r="N103" s="83" t="s">
        <v>180</v>
      </c>
      <c r="O103" s="92" t="s">
        <v>140</v>
      </c>
      <c r="P103" s="92" t="s">
        <v>135</v>
      </c>
      <c r="Q103" s="18"/>
      <c r="R103" s="18"/>
      <c r="S103" s="18"/>
      <c r="T103" s="18"/>
      <c r="U103" s="18"/>
      <c r="V103" s="18"/>
    </row>
    <row r="104" spans="2:22" s="19" customFormat="1" ht="22.9" customHeight="1" x14ac:dyDescent="0.35">
      <c r="B104" s="87" t="s">
        <v>81</v>
      </c>
      <c r="C104" s="79" t="s">
        <v>358</v>
      </c>
      <c r="D104" s="133" t="s">
        <v>221</v>
      </c>
      <c r="E104" s="133" t="s">
        <v>36</v>
      </c>
      <c r="F104" s="85" t="s">
        <v>32</v>
      </c>
      <c r="G104" s="135" t="s">
        <v>11</v>
      </c>
      <c r="H104" s="90">
        <v>43282</v>
      </c>
      <c r="I104" s="81">
        <v>43308</v>
      </c>
      <c r="J104" s="91">
        <v>43291</v>
      </c>
      <c r="K104" s="118" t="s">
        <v>222</v>
      </c>
      <c r="L104" s="92">
        <v>369</v>
      </c>
      <c r="M104" s="92" t="s">
        <v>132</v>
      </c>
      <c r="N104" s="83" t="s">
        <v>180</v>
      </c>
      <c r="O104" s="92" t="s">
        <v>140</v>
      </c>
      <c r="P104" s="92" t="s">
        <v>135</v>
      </c>
      <c r="Q104" s="18"/>
      <c r="R104" s="18"/>
      <c r="S104" s="18"/>
      <c r="T104" s="18"/>
      <c r="U104" s="18"/>
      <c r="V104" s="18"/>
    </row>
    <row r="105" spans="2:22" s="19" customFormat="1" ht="22.9" customHeight="1" x14ac:dyDescent="0.35">
      <c r="B105" s="87" t="s">
        <v>81</v>
      </c>
      <c r="C105" s="79" t="s">
        <v>359</v>
      </c>
      <c r="D105" s="133" t="s">
        <v>123</v>
      </c>
      <c r="E105" s="133" t="s">
        <v>36</v>
      </c>
      <c r="F105" s="85" t="s">
        <v>32</v>
      </c>
      <c r="G105" s="135" t="s">
        <v>5</v>
      </c>
      <c r="H105" s="90">
        <v>43282</v>
      </c>
      <c r="I105" s="81">
        <v>43308</v>
      </c>
      <c r="J105" s="91">
        <v>43300</v>
      </c>
      <c r="K105" s="118" t="s">
        <v>223</v>
      </c>
      <c r="L105" s="92">
        <v>500</v>
      </c>
      <c r="M105" s="92" t="s">
        <v>132</v>
      </c>
      <c r="N105" s="83" t="s">
        <v>180</v>
      </c>
      <c r="O105" s="92" t="s">
        <v>140</v>
      </c>
      <c r="P105" s="92" t="s">
        <v>135</v>
      </c>
      <c r="Q105" s="18"/>
      <c r="R105" s="18"/>
      <c r="S105" s="18"/>
      <c r="T105" s="18"/>
      <c r="U105" s="18"/>
      <c r="V105" s="18"/>
    </row>
    <row r="106" spans="2:22" s="19" customFormat="1" ht="22.9" customHeight="1" x14ac:dyDescent="0.35">
      <c r="B106" s="87" t="s">
        <v>81</v>
      </c>
      <c r="C106" s="79" t="s">
        <v>360</v>
      </c>
      <c r="D106" s="133" t="s">
        <v>122</v>
      </c>
      <c r="E106" s="133" t="s">
        <v>36</v>
      </c>
      <c r="F106" s="85" t="s">
        <v>32</v>
      </c>
      <c r="G106" s="135" t="s">
        <v>11</v>
      </c>
      <c r="H106" s="90">
        <v>43282</v>
      </c>
      <c r="I106" s="81">
        <v>43308</v>
      </c>
      <c r="J106" s="91">
        <v>43291</v>
      </c>
      <c r="K106" s="118" t="s">
        <v>106</v>
      </c>
      <c r="L106" s="92">
        <v>686</v>
      </c>
      <c r="M106" s="92" t="s">
        <v>132</v>
      </c>
      <c r="N106" s="83" t="s">
        <v>180</v>
      </c>
      <c r="O106" s="92" t="s">
        <v>140</v>
      </c>
      <c r="P106" s="92" t="s">
        <v>135</v>
      </c>
      <c r="Q106" s="18"/>
      <c r="R106" s="18"/>
      <c r="S106" s="18"/>
      <c r="T106" s="18"/>
      <c r="U106" s="18"/>
      <c r="V106" s="18"/>
    </row>
    <row r="107" spans="2:22" s="19" customFormat="1" ht="22.9" customHeight="1" x14ac:dyDescent="0.35">
      <c r="B107" s="87" t="s">
        <v>82</v>
      </c>
      <c r="C107" s="79" t="s">
        <v>361</v>
      </c>
      <c r="D107" s="133" t="s">
        <v>86</v>
      </c>
      <c r="E107" s="133" t="s">
        <v>36</v>
      </c>
      <c r="F107" s="85" t="s">
        <v>32</v>
      </c>
      <c r="G107" s="135" t="s">
        <v>18</v>
      </c>
      <c r="H107" s="90">
        <v>43282</v>
      </c>
      <c r="I107" s="81">
        <v>43311</v>
      </c>
      <c r="J107" s="91">
        <v>43299</v>
      </c>
      <c r="K107" s="121" t="s">
        <v>224</v>
      </c>
      <c r="L107" s="92">
        <v>900</v>
      </c>
      <c r="M107" s="92" t="s">
        <v>132</v>
      </c>
      <c r="N107" s="83" t="s">
        <v>180</v>
      </c>
      <c r="O107" s="92" t="s">
        <v>140</v>
      </c>
      <c r="P107" s="92" t="s">
        <v>135</v>
      </c>
      <c r="Q107" s="18"/>
      <c r="R107" s="18"/>
      <c r="S107" s="18"/>
      <c r="T107" s="18"/>
      <c r="U107" s="18"/>
      <c r="V107" s="18"/>
    </row>
    <row r="108" spans="2:22" s="19" customFormat="1" ht="22.9" customHeight="1" x14ac:dyDescent="0.35">
      <c r="B108" s="87" t="s">
        <v>82</v>
      </c>
      <c r="C108" s="79" t="s">
        <v>362</v>
      </c>
      <c r="D108" s="133" t="s">
        <v>87</v>
      </c>
      <c r="E108" s="133" t="s">
        <v>36</v>
      </c>
      <c r="F108" s="85" t="s">
        <v>32</v>
      </c>
      <c r="G108" s="135" t="s">
        <v>11</v>
      </c>
      <c r="H108" s="90">
        <v>43282</v>
      </c>
      <c r="I108" s="81">
        <v>43311</v>
      </c>
      <c r="J108" s="91">
        <v>43301</v>
      </c>
      <c r="K108" s="118" t="s">
        <v>107</v>
      </c>
      <c r="L108" s="92">
        <v>101</v>
      </c>
      <c r="M108" s="92" t="s">
        <v>132</v>
      </c>
      <c r="N108" s="83" t="s">
        <v>180</v>
      </c>
      <c r="O108" s="92" t="s">
        <v>140</v>
      </c>
      <c r="P108" s="92" t="s">
        <v>135</v>
      </c>
      <c r="Q108" s="18"/>
      <c r="R108" s="18"/>
      <c r="S108" s="18"/>
      <c r="T108" s="18"/>
      <c r="U108" s="18"/>
      <c r="V108" s="18"/>
    </row>
    <row r="109" spans="2:22" s="19" customFormat="1" ht="22.9" customHeight="1" x14ac:dyDescent="0.35">
      <c r="B109" s="87" t="s">
        <v>82</v>
      </c>
      <c r="C109" s="79" t="s">
        <v>363</v>
      </c>
      <c r="D109" s="133" t="s">
        <v>87</v>
      </c>
      <c r="E109" s="133" t="s">
        <v>36</v>
      </c>
      <c r="F109" s="85" t="s">
        <v>32</v>
      </c>
      <c r="G109" s="135" t="s">
        <v>11</v>
      </c>
      <c r="H109" s="90">
        <v>43282</v>
      </c>
      <c r="I109" s="81">
        <v>43311</v>
      </c>
      <c r="J109" s="91">
        <v>43301</v>
      </c>
      <c r="K109" s="118" t="s">
        <v>108</v>
      </c>
      <c r="L109" s="92">
        <v>201</v>
      </c>
      <c r="M109" s="92" t="s">
        <v>132</v>
      </c>
      <c r="N109" s="83" t="s">
        <v>180</v>
      </c>
      <c r="O109" s="92" t="s">
        <v>140</v>
      </c>
      <c r="P109" s="92" t="s">
        <v>135</v>
      </c>
      <c r="Q109" s="18"/>
      <c r="R109" s="18"/>
      <c r="S109" s="18"/>
      <c r="T109" s="18"/>
      <c r="U109" s="18"/>
      <c r="V109" s="18"/>
    </row>
    <row r="110" spans="2:22" s="19" customFormat="1" ht="22.9" customHeight="1" x14ac:dyDescent="0.35">
      <c r="B110" s="87" t="s">
        <v>82</v>
      </c>
      <c r="C110" s="79" t="s">
        <v>364</v>
      </c>
      <c r="D110" s="133" t="s">
        <v>225</v>
      </c>
      <c r="E110" s="133" t="s">
        <v>36</v>
      </c>
      <c r="F110" s="85" t="s">
        <v>32</v>
      </c>
      <c r="G110" s="135" t="s">
        <v>5</v>
      </c>
      <c r="H110" s="90">
        <v>43282</v>
      </c>
      <c r="I110" s="81">
        <v>43311</v>
      </c>
      <c r="J110" s="91">
        <v>43301</v>
      </c>
      <c r="K110" s="118" t="s">
        <v>226</v>
      </c>
      <c r="L110" s="92">
        <v>500</v>
      </c>
      <c r="M110" s="92" t="s">
        <v>132</v>
      </c>
      <c r="N110" s="83" t="s">
        <v>180</v>
      </c>
      <c r="O110" s="92" t="s">
        <v>140</v>
      </c>
      <c r="P110" s="92" t="s">
        <v>135</v>
      </c>
      <c r="Q110" s="18"/>
      <c r="R110" s="18"/>
      <c r="S110" s="18"/>
      <c r="T110" s="18"/>
      <c r="U110" s="18"/>
      <c r="V110" s="18"/>
    </row>
    <row r="111" spans="2:22" s="19" customFormat="1" ht="22.9" customHeight="1" x14ac:dyDescent="0.35">
      <c r="B111" s="87" t="s">
        <v>82</v>
      </c>
      <c r="C111" s="79" t="s">
        <v>365</v>
      </c>
      <c r="D111" s="133" t="s">
        <v>62</v>
      </c>
      <c r="E111" s="133" t="s">
        <v>36</v>
      </c>
      <c r="F111" s="85" t="s">
        <v>32</v>
      </c>
      <c r="G111" s="135" t="s">
        <v>112</v>
      </c>
      <c r="H111" s="90">
        <v>43282</v>
      </c>
      <c r="I111" s="81">
        <v>43311</v>
      </c>
      <c r="J111" s="91">
        <v>43297</v>
      </c>
      <c r="K111" s="118" t="s">
        <v>109</v>
      </c>
      <c r="L111" s="92">
        <v>500</v>
      </c>
      <c r="M111" s="92" t="s">
        <v>132</v>
      </c>
      <c r="N111" s="83" t="s">
        <v>180</v>
      </c>
      <c r="O111" s="92" t="s">
        <v>140</v>
      </c>
      <c r="P111" s="92" t="s">
        <v>135</v>
      </c>
      <c r="Q111" s="18"/>
      <c r="R111" s="18"/>
      <c r="S111" s="18"/>
      <c r="T111" s="18"/>
      <c r="U111" s="18"/>
      <c r="V111" s="18"/>
    </row>
    <row r="112" spans="2:22" s="19" customFormat="1" ht="22.9" customHeight="1" x14ac:dyDescent="0.35">
      <c r="B112" s="87" t="s">
        <v>82</v>
      </c>
      <c r="C112" s="79" t="s">
        <v>366</v>
      </c>
      <c r="D112" s="133" t="s">
        <v>89</v>
      </c>
      <c r="E112" s="133" t="s">
        <v>36</v>
      </c>
      <c r="F112" s="85" t="s">
        <v>32</v>
      </c>
      <c r="G112" s="135" t="s">
        <v>11</v>
      </c>
      <c r="H112" s="90">
        <v>43282</v>
      </c>
      <c r="I112" s="81">
        <v>43311</v>
      </c>
      <c r="J112" s="91">
        <v>43298</v>
      </c>
      <c r="K112" s="118" t="s">
        <v>120</v>
      </c>
      <c r="L112" s="92">
        <v>243.6</v>
      </c>
      <c r="M112" s="92" t="s">
        <v>132</v>
      </c>
      <c r="N112" s="83" t="s">
        <v>180</v>
      </c>
      <c r="O112" s="92" t="s">
        <v>120</v>
      </c>
      <c r="P112" s="92" t="s">
        <v>135</v>
      </c>
      <c r="Q112" s="18"/>
      <c r="R112" s="18"/>
      <c r="S112" s="18"/>
      <c r="T112" s="18"/>
      <c r="U112" s="18"/>
      <c r="V112" s="18"/>
    </row>
    <row r="113" spans="1:22" s="19" customFormat="1" ht="22.9" customHeight="1" x14ac:dyDescent="0.35">
      <c r="B113" s="87" t="s">
        <v>426</v>
      </c>
      <c r="C113" s="79" t="s">
        <v>367</v>
      </c>
      <c r="D113" s="133" t="s">
        <v>6</v>
      </c>
      <c r="E113" s="133" t="s">
        <v>36</v>
      </c>
      <c r="F113" s="85" t="s">
        <v>35</v>
      </c>
      <c r="G113" s="135" t="s">
        <v>598</v>
      </c>
      <c r="H113" s="90">
        <v>43282</v>
      </c>
      <c r="I113" s="81">
        <v>43294</v>
      </c>
      <c r="J113" s="91">
        <v>43299</v>
      </c>
      <c r="K113" s="121" t="s">
        <v>231</v>
      </c>
      <c r="L113" s="92">
        <v>5700.11</v>
      </c>
      <c r="M113" s="92" t="s">
        <v>132</v>
      </c>
      <c r="N113" s="93" t="s">
        <v>252</v>
      </c>
      <c r="O113" s="92" t="s">
        <v>134</v>
      </c>
      <c r="P113" s="92" t="s">
        <v>135</v>
      </c>
      <c r="Q113" s="18"/>
      <c r="R113" s="18"/>
      <c r="S113" s="18"/>
      <c r="T113" s="18"/>
      <c r="U113" s="18"/>
      <c r="V113" s="18"/>
    </row>
    <row r="114" spans="1:22" s="19" customFormat="1" ht="22.9" customHeight="1" x14ac:dyDescent="0.35">
      <c r="B114" s="87" t="s">
        <v>426</v>
      </c>
      <c r="C114" s="79" t="s">
        <v>368</v>
      </c>
      <c r="D114" s="133" t="s">
        <v>91</v>
      </c>
      <c r="E114" s="133" t="s">
        <v>36</v>
      </c>
      <c r="F114" s="85" t="s">
        <v>35</v>
      </c>
      <c r="G114" s="135" t="s">
        <v>605</v>
      </c>
      <c r="H114" s="90">
        <v>43282</v>
      </c>
      <c r="I114" s="81">
        <v>43294</v>
      </c>
      <c r="J114" s="91">
        <v>43297</v>
      </c>
      <c r="K114" s="118" t="s">
        <v>233</v>
      </c>
      <c r="L114" s="92">
        <v>14851.73</v>
      </c>
      <c r="M114" s="92" t="s">
        <v>132</v>
      </c>
      <c r="N114" s="93" t="s">
        <v>252</v>
      </c>
      <c r="O114" s="92" t="s">
        <v>134</v>
      </c>
      <c r="P114" s="92" t="s">
        <v>135</v>
      </c>
      <c r="Q114" s="18"/>
      <c r="R114" s="18"/>
      <c r="S114" s="18"/>
      <c r="T114" s="18"/>
      <c r="U114" s="18"/>
      <c r="V114" s="18"/>
    </row>
    <row r="115" spans="1:22" s="19" customFormat="1" ht="22.9" customHeight="1" x14ac:dyDescent="0.35">
      <c r="B115" s="87" t="s">
        <v>426</v>
      </c>
      <c r="C115" s="79" t="s">
        <v>369</v>
      </c>
      <c r="D115" s="133" t="s">
        <v>60</v>
      </c>
      <c r="E115" s="133" t="s">
        <v>38</v>
      </c>
      <c r="F115" s="85" t="s">
        <v>35</v>
      </c>
      <c r="G115" s="135" t="s">
        <v>605</v>
      </c>
      <c r="H115" s="90">
        <v>43282</v>
      </c>
      <c r="I115" s="81">
        <v>43294</v>
      </c>
      <c r="J115" s="91">
        <v>43299</v>
      </c>
      <c r="K115" s="118" t="s">
        <v>235</v>
      </c>
      <c r="L115" s="92">
        <v>5320.02</v>
      </c>
      <c r="M115" s="92" t="s">
        <v>132</v>
      </c>
      <c r="N115" s="93" t="s">
        <v>252</v>
      </c>
      <c r="O115" s="92" t="s">
        <v>134</v>
      </c>
      <c r="P115" s="92" t="s">
        <v>135</v>
      </c>
      <c r="Q115" s="18"/>
      <c r="R115" s="18"/>
      <c r="S115" s="18"/>
      <c r="T115" s="18"/>
      <c r="U115" s="18"/>
      <c r="V115" s="18"/>
    </row>
    <row r="116" spans="1:22" s="19" customFormat="1" ht="22.9" customHeight="1" x14ac:dyDescent="0.35">
      <c r="B116" s="87" t="s">
        <v>426</v>
      </c>
      <c r="C116" s="79" t="s">
        <v>370</v>
      </c>
      <c r="D116" s="133" t="s">
        <v>30</v>
      </c>
      <c r="E116" s="133" t="s">
        <v>38</v>
      </c>
      <c r="F116" s="85" t="s">
        <v>35</v>
      </c>
      <c r="G116" s="135" t="s">
        <v>605</v>
      </c>
      <c r="H116" s="90">
        <v>43282</v>
      </c>
      <c r="I116" s="81">
        <v>43294</v>
      </c>
      <c r="J116" s="91">
        <v>43299</v>
      </c>
      <c r="K116" s="118" t="s">
        <v>237</v>
      </c>
      <c r="L116" s="92">
        <v>5661.18</v>
      </c>
      <c r="M116" s="92" t="s">
        <v>132</v>
      </c>
      <c r="N116" s="93" t="s">
        <v>252</v>
      </c>
      <c r="O116" s="92" t="s">
        <v>134</v>
      </c>
      <c r="P116" s="92" t="s">
        <v>135</v>
      </c>
      <c r="Q116" s="18"/>
      <c r="R116" s="18"/>
      <c r="S116" s="18"/>
      <c r="T116" s="18"/>
      <c r="U116" s="18"/>
      <c r="V116" s="18"/>
    </row>
    <row r="117" spans="1:22" s="19" customFormat="1" ht="22.9" customHeight="1" x14ac:dyDescent="0.35">
      <c r="B117" s="87" t="s">
        <v>426</v>
      </c>
      <c r="C117" s="79" t="s">
        <v>371</v>
      </c>
      <c r="D117" s="133" t="s">
        <v>143</v>
      </c>
      <c r="E117" s="133" t="s">
        <v>38</v>
      </c>
      <c r="F117" s="85" t="s">
        <v>35</v>
      </c>
      <c r="G117" s="135" t="s">
        <v>605</v>
      </c>
      <c r="H117" s="90">
        <v>43282</v>
      </c>
      <c r="I117" s="81">
        <v>43294</v>
      </c>
      <c r="J117" s="91">
        <v>43299</v>
      </c>
      <c r="K117" s="118" t="s">
        <v>239</v>
      </c>
      <c r="L117" s="92">
        <v>5661.18</v>
      </c>
      <c r="M117" s="92" t="s">
        <v>132</v>
      </c>
      <c r="N117" s="93" t="s">
        <v>252</v>
      </c>
      <c r="O117" s="92" t="s">
        <v>134</v>
      </c>
      <c r="P117" s="92" t="s">
        <v>135</v>
      </c>
      <c r="Q117" s="18"/>
      <c r="R117" s="18"/>
      <c r="S117" s="18"/>
      <c r="T117" s="18"/>
      <c r="U117" s="18"/>
      <c r="V117" s="18"/>
    </row>
    <row r="118" spans="1:22" s="19" customFormat="1" ht="22.9" customHeight="1" x14ac:dyDescent="0.35">
      <c r="B118" s="87" t="s">
        <v>426</v>
      </c>
      <c r="C118" s="79" t="s">
        <v>372</v>
      </c>
      <c r="D118" s="133" t="s">
        <v>92</v>
      </c>
      <c r="E118" s="133" t="s">
        <v>36</v>
      </c>
      <c r="F118" s="85" t="s">
        <v>35</v>
      </c>
      <c r="G118" s="135" t="s">
        <v>605</v>
      </c>
      <c r="H118" s="90">
        <v>43282</v>
      </c>
      <c r="I118" s="81">
        <v>43294</v>
      </c>
      <c r="J118" s="91">
        <v>43299</v>
      </c>
      <c r="K118" s="118" t="s">
        <v>241</v>
      </c>
      <c r="L118" s="92">
        <v>5738.59</v>
      </c>
      <c r="M118" s="92" t="s">
        <v>132</v>
      </c>
      <c r="N118" s="93" t="s">
        <v>252</v>
      </c>
      <c r="O118" s="92" t="s">
        <v>134</v>
      </c>
      <c r="P118" s="92" t="s">
        <v>135</v>
      </c>
      <c r="Q118" s="18"/>
      <c r="R118" s="18"/>
      <c r="S118" s="18"/>
      <c r="T118" s="18"/>
      <c r="U118" s="18"/>
      <c r="V118" s="18"/>
    </row>
    <row r="119" spans="1:22" s="18" customFormat="1" ht="22.9" customHeight="1" x14ac:dyDescent="0.35">
      <c r="A119" s="19"/>
      <c r="B119" s="87" t="s">
        <v>426</v>
      </c>
      <c r="C119" s="79" t="s">
        <v>373</v>
      </c>
      <c r="D119" s="133" t="s">
        <v>93</v>
      </c>
      <c r="E119" s="133" t="s">
        <v>36</v>
      </c>
      <c r="F119" s="85" t="s">
        <v>35</v>
      </c>
      <c r="G119" s="135" t="s">
        <v>605</v>
      </c>
      <c r="H119" s="90">
        <v>43282</v>
      </c>
      <c r="I119" s="81">
        <v>43294</v>
      </c>
      <c r="J119" s="91">
        <v>43297</v>
      </c>
      <c r="K119" s="121" t="s">
        <v>243</v>
      </c>
      <c r="L119" s="92">
        <v>11157.63</v>
      </c>
      <c r="M119" s="92" t="s">
        <v>132</v>
      </c>
      <c r="N119" s="93" t="s">
        <v>252</v>
      </c>
      <c r="O119" s="92" t="s">
        <v>134</v>
      </c>
      <c r="P119" s="92" t="s">
        <v>135</v>
      </c>
    </row>
    <row r="120" spans="1:22" s="18" customFormat="1" ht="22.9" customHeight="1" x14ac:dyDescent="0.35">
      <c r="A120" s="19"/>
      <c r="B120" s="87" t="s">
        <v>426</v>
      </c>
      <c r="C120" s="79" t="s">
        <v>374</v>
      </c>
      <c r="D120" s="133" t="s">
        <v>6</v>
      </c>
      <c r="E120" s="133" t="s">
        <v>36</v>
      </c>
      <c r="F120" s="85" t="s">
        <v>35</v>
      </c>
      <c r="G120" s="135" t="s">
        <v>618</v>
      </c>
      <c r="H120" s="90">
        <v>43282</v>
      </c>
      <c r="I120" s="81">
        <v>43310</v>
      </c>
      <c r="J120" s="91">
        <v>43311</v>
      </c>
      <c r="K120" s="118" t="s">
        <v>232</v>
      </c>
      <c r="L120" s="92">
        <f>11000.24+819.14+257.65+405.8+644.13</f>
        <v>13126.959999999997</v>
      </c>
      <c r="M120" s="92" t="s">
        <v>132</v>
      </c>
      <c r="N120" s="93" t="s">
        <v>252</v>
      </c>
      <c r="O120" s="92" t="s">
        <v>134</v>
      </c>
      <c r="P120" s="92" t="s">
        <v>135</v>
      </c>
    </row>
    <row r="121" spans="1:22" s="18" customFormat="1" ht="22.9" customHeight="1" x14ac:dyDescent="0.35">
      <c r="A121" s="19"/>
      <c r="B121" s="87" t="s">
        <v>426</v>
      </c>
      <c r="C121" s="79" t="s">
        <v>375</v>
      </c>
      <c r="D121" s="133" t="s">
        <v>91</v>
      </c>
      <c r="E121" s="133" t="s">
        <v>36</v>
      </c>
      <c r="F121" s="85" t="s">
        <v>35</v>
      </c>
      <c r="G121" s="135" t="s">
        <v>618</v>
      </c>
      <c r="H121" s="90">
        <v>43282</v>
      </c>
      <c r="I121" s="81">
        <v>43310</v>
      </c>
      <c r="J121" s="91">
        <v>43311</v>
      </c>
      <c r="K121" s="118" t="s">
        <v>234</v>
      </c>
      <c r="L121" s="92">
        <f>29303.91+2273.79+1211.72+1908.45+3029.29</f>
        <v>37727.159999999996</v>
      </c>
      <c r="M121" s="92" t="s">
        <v>132</v>
      </c>
      <c r="N121" s="93" t="s">
        <v>252</v>
      </c>
      <c r="O121" s="92" t="s">
        <v>134</v>
      </c>
      <c r="P121" s="92" t="s">
        <v>135</v>
      </c>
    </row>
    <row r="122" spans="1:22" s="18" customFormat="1" ht="22.9" customHeight="1" x14ac:dyDescent="0.35">
      <c r="A122" s="19"/>
      <c r="B122" s="87" t="s">
        <v>426</v>
      </c>
      <c r="C122" s="79" t="s">
        <v>376</v>
      </c>
      <c r="D122" s="133" t="s">
        <v>60</v>
      </c>
      <c r="E122" s="133" t="s">
        <v>38</v>
      </c>
      <c r="F122" s="85" t="s">
        <v>35</v>
      </c>
      <c r="G122" s="135" t="s">
        <v>618</v>
      </c>
      <c r="H122" s="90">
        <v>43282</v>
      </c>
      <c r="I122" s="81">
        <v>43310</v>
      </c>
      <c r="J122" s="91">
        <v>43311</v>
      </c>
      <c r="K122" s="118" t="s">
        <v>236</v>
      </c>
      <c r="L122" s="92">
        <f>7500.54+293.63+447.85+335.34+1119.62</f>
        <v>9696.98</v>
      </c>
      <c r="M122" s="92" t="s">
        <v>132</v>
      </c>
      <c r="N122" s="93" t="s">
        <v>252</v>
      </c>
      <c r="O122" s="92" t="s">
        <v>134</v>
      </c>
      <c r="P122" s="92" t="s">
        <v>135</v>
      </c>
    </row>
    <row r="123" spans="1:22" s="18" customFormat="1" ht="22.9" customHeight="1" x14ac:dyDescent="0.35">
      <c r="A123" s="19"/>
      <c r="B123" s="87" t="s">
        <v>426</v>
      </c>
      <c r="C123" s="79" t="s">
        <v>377</v>
      </c>
      <c r="D123" s="133" t="s">
        <v>30</v>
      </c>
      <c r="E123" s="133" t="s">
        <v>38</v>
      </c>
      <c r="F123" s="85" t="s">
        <v>35</v>
      </c>
      <c r="G123" s="135" t="s">
        <v>606</v>
      </c>
      <c r="H123" s="90">
        <v>43282</v>
      </c>
      <c r="I123" s="81">
        <v>43310</v>
      </c>
      <c r="J123" s="91">
        <v>43311</v>
      </c>
      <c r="K123" s="118" t="s">
        <v>238</v>
      </c>
      <c r="L123" s="92">
        <f>10922.38+1090.76+441.15+694.81+1102.88</f>
        <v>14251.98</v>
      </c>
      <c r="M123" s="92" t="s">
        <v>132</v>
      </c>
      <c r="N123" s="93" t="s">
        <v>252</v>
      </c>
      <c r="O123" s="92" t="s">
        <v>134</v>
      </c>
      <c r="P123" s="92" t="s">
        <v>135</v>
      </c>
    </row>
    <row r="124" spans="1:22" s="18" customFormat="1" ht="22.9" customHeight="1" x14ac:dyDescent="0.35">
      <c r="A124" s="19"/>
      <c r="B124" s="87" t="s">
        <v>426</v>
      </c>
      <c r="C124" s="79" t="s">
        <v>378</v>
      </c>
      <c r="D124" s="133" t="s">
        <v>143</v>
      </c>
      <c r="E124" s="133" t="s">
        <v>38</v>
      </c>
      <c r="F124" s="85" t="s">
        <v>35</v>
      </c>
      <c r="G124" s="135" t="s">
        <v>606</v>
      </c>
      <c r="H124" s="90">
        <v>43282</v>
      </c>
      <c r="I124" s="81">
        <v>43310</v>
      </c>
      <c r="J124" s="91">
        <v>43311</v>
      </c>
      <c r="K124" s="118" t="s">
        <v>240</v>
      </c>
      <c r="L124" s="92">
        <f>10922.38+1090.73+441.13+694.78+1102.82</f>
        <v>14251.839999999998</v>
      </c>
      <c r="M124" s="92" t="s">
        <v>132</v>
      </c>
      <c r="N124" s="93" t="s">
        <v>252</v>
      </c>
      <c r="O124" s="92" t="s">
        <v>134</v>
      </c>
      <c r="P124" s="92" t="s">
        <v>135</v>
      </c>
    </row>
    <row r="125" spans="1:22" s="18" customFormat="1" ht="22.9" customHeight="1" x14ac:dyDescent="0.35">
      <c r="A125" s="19"/>
      <c r="B125" s="87" t="s">
        <v>426</v>
      </c>
      <c r="C125" s="79" t="s">
        <v>379</v>
      </c>
      <c r="D125" s="133" t="s">
        <v>92</v>
      </c>
      <c r="E125" s="133" t="s">
        <v>36</v>
      </c>
      <c r="F125" s="85" t="s">
        <v>35</v>
      </c>
      <c r="G125" s="135" t="s">
        <v>618</v>
      </c>
      <c r="H125" s="90">
        <v>43282</v>
      </c>
      <c r="I125" s="81">
        <v>43310</v>
      </c>
      <c r="J125" s="91">
        <v>43311</v>
      </c>
      <c r="K125" s="118" t="s">
        <v>242</v>
      </c>
      <c r="L125" s="92">
        <f>10810.27+1100.68+447.62+705+1119.05</f>
        <v>14182.62</v>
      </c>
      <c r="M125" s="92" t="s">
        <v>132</v>
      </c>
      <c r="N125" s="93" t="s">
        <v>252</v>
      </c>
      <c r="O125" s="92" t="s">
        <v>134</v>
      </c>
      <c r="P125" s="92" t="s">
        <v>135</v>
      </c>
    </row>
    <row r="126" spans="1:22" s="18" customFormat="1" ht="22.9" customHeight="1" x14ac:dyDescent="0.35">
      <c r="A126" s="19"/>
      <c r="B126" s="87" t="s">
        <v>426</v>
      </c>
      <c r="C126" s="79" t="s">
        <v>380</v>
      </c>
      <c r="D126" s="133" t="s">
        <v>93</v>
      </c>
      <c r="E126" s="133" t="s">
        <v>36</v>
      </c>
      <c r="F126" s="85" t="s">
        <v>35</v>
      </c>
      <c r="G126" s="135" t="s">
        <v>618</v>
      </c>
      <c r="H126" s="90">
        <v>43282</v>
      </c>
      <c r="I126" s="81">
        <v>43310</v>
      </c>
      <c r="J126" s="91">
        <v>43311</v>
      </c>
      <c r="K126" s="118" t="s">
        <v>244</v>
      </c>
      <c r="L126" s="92">
        <f>21377.41+1805.51+906.7+1428.06+2266.76</f>
        <v>27784.440000000002</v>
      </c>
      <c r="M126" s="92" t="s">
        <v>132</v>
      </c>
      <c r="N126" s="93" t="s">
        <v>252</v>
      </c>
      <c r="O126" s="92" t="s">
        <v>134</v>
      </c>
      <c r="P126" s="92" t="s">
        <v>135</v>
      </c>
    </row>
    <row r="127" spans="1:22" s="18" customFormat="1" ht="22.9" customHeight="1" x14ac:dyDescent="0.35">
      <c r="A127" s="19"/>
      <c r="B127" s="87" t="s">
        <v>426</v>
      </c>
      <c r="C127" s="79" t="s">
        <v>381</v>
      </c>
      <c r="D127" s="133" t="s">
        <v>124</v>
      </c>
      <c r="E127" s="133" t="s">
        <v>38</v>
      </c>
      <c r="F127" s="85" t="s">
        <v>35</v>
      </c>
      <c r="G127" s="135" t="s">
        <v>623</v>
      </c>
      <c r="H127" s="90">
        <v>43282</v>
      </c>
      <c r="I127" s="81">
        <v>43310</v>
      </c>
      <c r="J127" s="91">
        <v>43319</v>
      </c>
      <c r="K127" s="118">
        <v>30619729</v>
      </c>
      <c r="L127" s="92">
        <v>3578.81</v>
      </c>
      <c r="M127" s="92" t="s">
        <v>132</v>
      </c>
      <c r="N127" s="93" t="s">
        <v>252</v>
      </c>
      <c r="O127" s="92" t="s">
        <v>134</v>
      </c>
      <c r="P127" s="92" t="s">
        <v>135</v>
      </c>
    </row>
    <row r="128" spans="1:22" s="18" customFormat="1" ht="22.9" customHeight="1" x14ac:dyDescent="0.35">
      <c r="A128" s="19"/>
      <c r="B128" s="87" t="s">
        <v>426</v>
      </c>
      <c r="C128" s="79" t="s">
        <v>382</v>
      </c>
      <c r="D128" s="133" t="s">
        <v>4</v>
      </c>
      <c r="E128" s="133" t="s">
        <v>36</v>
      </c>
      <c r="F128" s="85" t="s">
        <v>591</v>
      </c>
      <c r="G128" s="135" t="s">
        <v>614</v>
      </c>
      <c r="H128" s="90">
        <v>43282</v>
      </c>
      <c r="I128" s="81">
        <v>43294</v>
      </c>
      <c r="J128" s="91">
        <v>43299</v>
      </c>
      <c r="K128" s="118" t="s">
        <v>229</v>
      </c>
      <c r="L128" s="92">
        <v>55609.35</v>
      </c>
      <c r="M128" s="92" t="s">
        <v>132</v>
      </c>
      <c r="N128" s="83" t="s">
        <v>180</v>
      </c>
      <c r="O128" s="92" t="s">
        <v>134</v>
      </c>
      <c r="P128" s="92" t="s">
        <v>135</v>
      </c>
    </row>
    <row r="129" spans="1:16" s="18" customFormat="1" ht="22.9" customHeight="1" x14ac:dyDescent="0.35">
      <c r="A129" s="19"/>
      <c r="B129" s="87" t="s">
        <v>426</v>
      </c>
      <c r="C129" s="79" t="s">
        <v>383</v>
      </c>
      <c r="D129" s="133" t="s">
        <v>1620</v>
      </c>
      <c r="E129" s="133" t="s">
        <v>38</v>
      </c>
      <c r="F129" s="85" t="s">
        <v>591</v>
      </c>
      <c r="G129" s="135" t="s">
        <v>614</v>
      </c>
      <c r="H129" s="90">
        <v>43282</v>
      </c>
      <c r="I129" s="81">
        <v>43297</v>
      </c>
      <c r="J129" s="91">
        <v>43299</v>
      </c>
      <c r="K129" s="121" t="s">
        <v>256</v>
      </c>
      <c r="L129" s="92">
        <v>2125.87</v>
      </c>
      <c r="M129" s="92" t="s">
        <v>132</v>
      </c>
      <c r="N129" s="93" t="s">
        <v>252</v>
      </c>
      <c r="O129" s="92" t="s">
        <v>134</v>
      </c>
      <c r="P129" s="92" t="s">
        <v>135</v>
      </c>
    </row>
    <row r="130" spans="1:16" s="18" customFormat="1" ht="22.9" customHeight="1" x14ac:dyDescent="0.35">
      <c r="A130" s="19"/>
      <c r="B130" s="87" t="s">
        <v>426</v>
      </c>
      <c r="C130" s="79" t="s">
        <v>384</v>
      </c>
      <c r="D130" s="133" t="s">
        <v>4</v>
      </c>
      <c r="E130" s="133" t="s">
        <v>36</v>
      </c>
      <c r="F130" s="85" t="s">
        <v>591</v>
      </c>
      <c r="G130" s="135" t="s">
        <v>615</v>
      </c>
      <c r="H130" s="90">
        <v>43282</v>
      </c>
      <c r="I130" s="81">
        <v>43312</v>
      </c>
      <c r="J130" s="91">
        <v>43319</v>
      </c>
      <c r="K130" s="118" t="s">
        <v>230</v>
      </c>
      <c r="L130" s="92">
        <v>55609.35</v>
      </c>
      <c r="M130" s="92" t="s">
        <v>132</v>
      </c>
      <c r="N130" s="93" t="s">
        <v>252</v>
      </c>
      <c r="O130" s="92" t="s">
        <v>134</v>
      </c>
      <c r="P130" s="92" t="s">
        <v>135</v>
      </c>
    </row>
    <row r="131" spans="1:16" s="18" customFormat="1" ht="22.9" customHeight="1" x14ac:dyDescent="0.35">
      <c r="A131" s="19"/>
      <c r="B131" s="87" t="s">
        <v>426</v>
      </c>
      <c r="C131" s="79" t="s">
        <v>385</v>
      </c>
      <c r="D131" s="133" t="s">
        <v>1620</v>
      </c>
      <c r="E131" s="133" t="s">
        <v>38</v>
      </c>
      <c r="F131" s="85" t="s">
        <v>591</v>
      </c>
      <c r="G131" s="135" t="s">
        <v>615</v>
      </c>
      <c r="H131" s="90">
        <v>43282</v>
      </c>
      <c r="I131" s="81">
        <v>43312</v>
      </c>
      <c r="J131" s="91">
        <v>43319</v>
      </c>
      <c r="K131" s="118" t="s">
        <v>245</v>
      </c>
      <c r="L131" s="92">
        <v>2125.87</v>
      </c>
      <c r="M131" s="92" t="s">
        <v>132</v>
      </c>
      <c r="N131" s="83" t="s">
        <v>180</v>
      </c>
      <c r="O131" s="92" t="s">
        <v>134</v>
      </c>
      <c r="P131" s="92" t="s">
        <v>135</v>
      </c>
    </row>
    <row r="132" spans="1:16" s="19" customFormat="1" ht="22.9" customHeight="1" x14ac:dyDescent="0.35">
      <c r="B132" s="87" t="s">
        <v>435</v>
      </c>
      <c r="C132" s="79" t="s">
        <v>498</v>
      </c>
      <c r="D132" s="133" t="s">
        <v>453</v>
      </c>
      <c r="E132" s="133" t="s">
        <v>36</v>
      </c>
      <c r="F132" s="85" t="s">
        <v>32</v>
      </c>
      <c r="G132" s="135" t="s">
        <v>5</v>
      </c>
      <c r="H132" s="90">
        <v>43313</v>
      </c>
      <c r="I132" s="81">
        <v>43315</v>
      </c>
      <c r="J132" s="98">
        <v>43312</v>
      </c>
      <c r="K132" s="118" t="s">
        <v>463</v>
      </c>
      <c r="L132" s="99">
        <v>400</v>
      </c>
      <c r="M132" s="92" t="s">
        <v>132</v>
      </c>
      <c r="N132" s="83" t="s">
        <v>180</v>
      </c>
      <c r="O132" s="92" t="s">
        <v>140</v>
      </c>
      <c r="P132" s="92" t="s">
        <v>135</v>
      </c>
    </row>
    <row r="133" spans="1:16" s="19" customFormat="1" ht="22.9" customHeight="1" x14ac:dyDescent="0.35">
      <c r="B133" s="87" t="s">
        <v>435</v>
      </c>
      <c r="C133" s="79" t="s">
        <v>499</v>
      </c>
      <c r="D133" s="133" t="s">
        <v>1621</v>
      </c>
      <c r="E133" s="133" t="s">
        <v>36</v>
      </c>
      <c r="F133" s="85" t="s">
        <v>32</v>
      </c>
      <c r="G133" s="135" t="s">
        <v>5</v>
      </c>
      <c r="H133" s="90">
        <v>43313</v>
      </c>
      <c r="I133" s="81">
        <v>43315</v>
      </c>
      <c r="J133" s="98">
        <v>43312</v>
      </c>
      <c r="K133" s="118" t="s">
        <v>464</v>
      </c>
      <c r="L133" s="99">
        <v>500</v>
      </c>
      <c r="M133" s="92" t="s">
        <v>132</v>
      </c>
      <c r="N133" s="83" t="s">
        <v>180</v>
      </c>
      <c r="O133" s="92" t="s">
        <v>140</v>
      </c>
      <c r="P133" s="92" t="s">
        <v>135</v>
      </c>
    </row>
    <row r="134" spans="1:16" s="19" customFormat="1" ht="22.9" customHeight="1" x14ac:dyDescent="0.35">
      <c r="B134" s="87" t="s">
        <v>435</v>
      </c>
      <c r="C134" s="79" t="s">
        <v>500</v>
      </c>
      <c r="D134" s="133" t="s">
        <v>21</v>
      </c>
      <c r="E134" s="133" t="s">
        <v>36</v>
      </c>
      <c r="F134" s="85" t="s">
        <v>32</v>
      </c>
      <c r="G134" s="135" t="s">
        <v>584</v>
      </c>
      <c r="H134" s="90">
        <v>43313</v>
      </c>
      <c r="I134" s="81">
        <v>43315</v>
      </c>
      <c r="J134" s="98">
        <v>43312</v>
      </c>
      <c r="K134" s="118" t="s">
        <v>465</v>
      </c>
      <c r="L134" s="99">
        <v>300</v>
      </c>
      <c r="M134" s="92" t="s">
        <v>132</v>
      </c>
      <c r="N134" s="83" t="s">
        <v>180</v>
      </c>
      <c r="O134" s="92" t="s">
        <v>140</v>
      </c>
      <c r="P134" s="92" t="s">
        <v>135</v>
      </c>
    </row>
    <row r="135" spans="1:16" s="19" customFormat="1" ht="22.9" customHeight="1" x14ac:dyDescent="0.35">
      <c r="B135" s="87" t="s">
        <v>435</v>
      </c>
      <c r="C135" s="79" t="s">
        <v>501</v>
      </c>
      <c r="D135" s="133" t="s">
        <v>21</v>
      </c>
      <c r="E135" s="133" t="s">
        <v>36</v>
      </c>
      <c r="F135" s="85" t="s">
        <v>32</v>
      </c>
      <c r="G135" s="135" t="s">
        <v>584</v>
      </c>
      <c r="H135" s="90">
        <v>43313</v>
      </c>
      <c r="I135" s="81">
        <v>43315</v>
      </c>
      <c r="J135" s="98">
        <v>43312</v>
      </c>
      <c r="K135" s="118" t="s">
        <v>466</v>
      </c>
      <c r="L135" s="99">
        <v>98</v>
      </c>
      <c r="M135" s="92" t="s">
        <v>132</v>
      </c>
      <c r="N135" s="83" t="s">
        <v>180</v>
      </c>
      <c r="O135" s="92" t="s">
        <v>140</v>
      </c>
      <c r="P135" s="92" t="s">
        <v>135</v>
      </c>
    </row>
    <row r="136" spans="1:16" s="19" customFormat="1" ht="22.9" customHeight="1" x14ac:dyDescent="0.35">
      <c r="B136" s="87" t="s">
        <v>435</v>
      </c>
      <c r="C136" s="79" t="s">
        <v>502</v>
      </c>
      <c r="D136" s="133" t="s">
        <v>21</v>
      </c>
      <c r="E136" s="133" t="s">
        <v>36</v>
      </c>
      <c r="F136" s="85" t="s">
        <v>32</v>
      </c>
      <c r="G136" s="135" t="s">
        <v>584</v>
      </c>
      <c r="H136" s="90">
        <v>43313</v>
      </c>
      <c r="I136" s="81">
        <v>43315</v>
      </c>
      <c r="J136" s="98">
        <v>43312</v>
      </c>
      <c r="K136" s="118" t="s">
        <v>467</v>
      </c>
      <c r="L136" s="99">
        <v>64</v>
      </c>
      <c r="M136" s="92" t="s">
        <v>132</v>
      </c>
      <c r="N136" s="83" t="s">
        <v>180</v>
      </c>
      <c r="O136" s="92" t="s">
        <v>140</v>
      </c>
      <c r="P136" s="92" t="s">
        <v>135</v>
      </c>
    </row>
    <row r="137" spans="1:16" s="19" customFormat="1" ht="22.9" customHeight="1" x14ac:dyDescent="0.35">
      <c r="B137" s="87" t="s">
        <v>435</v>
      </c>
      <c r="C137" s="79" t="s">
        <v>503</v>
      </c>
      <c r="D137" s="133" t="s">
        <v>454</v>
      </c>
      <c r="E137" s="133" t="s">
        <v>36</v>
      </c>
      <c r="F137" s="85" t="s">
        <v>32</v>
      </c>
      <c r="G137" s="135" t="s">
        <v>583</v>
      </c>
      <c r="H137" s="90">
        <v>43313</v>
      </c>
      <c r="I137" s="81">
        <v>43315</v>
      </c>
      <c r="J137" s="98">
        <v>43312</v>
      </c>
      <c r="K137" s="118" t="s">
        <v>468</v>
      </c>
      <c r="L137" s="99">
        <v>500</v>
      </c>
      <c r="M137" s="92" t="s">
        <v>132</v>
      </c>
      <c r="N137" s="83" t="s">
        <v>180</v>
      </c>
      <c r="O137" s="92" t="s">
        <v>140</v>
      </c>
      <c r="P137" s="92" t="s">
        <v>135</v>
      </c>
    </row>
    <row r="138" spans="1:16" s="19" customFormat="1" ht="22.9" customHeight="1" x14ac:dyDescent="0.35">
      <c r="B138" s="87" t="s">
        <v>435</v>
      </c>
      <c r="C138" s="79" t="s">
        <v>504</v>
      </c>
      <c r="D138" s="133" t="s">
        <v>455</v>
      </c>
      <c r="E138" s="133" t="s">
        <v>36</v>
      </c>
      <c r="F138" s="85" t="s">
        <v>32</v>
      </c>
      <c r="G138" s="135" t="s">
        <v>583</v>
      </c>
      <c r="H138" s="90">
        <v>43313</v>
      </c>
      <c r="I138" s="81">
        <v>43315</v>
      </c>
      <c r="J138" s="98">
        <v>43312</v>
      </c>
      <c r="K138" s="118" t="s">
        <v>120</v>
      </c>
      <c r="L138" s="99">
        <v>10</v>
      </c>
      <c r="M138" s="92" t="s">
        <v>132</v>
      </c>
      <c r="N138" s="83" t="s">
        <v>180</v>
      </c>
      <c r="O138" s="92" t="s">
        <v>120</v>
      </c>
      <c r="P138" s="92" t="s">
        <v>135</v>
      </c>
    </row>
    <row r="139" spans="1:16" s="19" customFormat="1" ht="22.9" customHeight="1" x14ac:dyDescent="0.35">
      <c r="B139" s="87" t="s">
        <v>435</v>
      </c>
      <c r="C139" s="79" t="s">
        <v>505</v>
      </c>
      <c r="D139" s="133" t="s">
        <v>455</v>
      </c>
      <c r="E139" s="133" t="s">
        <v>36</v>
      </c>
      <c r="F139" s="85" t="s">
        <v>32</v>
      </c>
      <c r="G139" s="135" t="s">
        <v>5</v>
      </c>
      <c r="H139" s="90">
        <v>43313</v>
      </c>
      <c r="I139" s="81">
        <v>43315</v>
      </c>
      <c r="J139" s="98">
        <v>43304</v>
      </c>
      <c r="K139" s="118" t="s">
        <v>120</v>
      </c>
      <c r="L139" s="99">
        <v>500</v>
      </c>
      <c r="M139" s="92" t="s">
        <v>132</v>
      </c>
      <c r="N139" s="83" t="s">
        <v>180</v>
      </c>
      <c r="O139" s="92" t="s">
        <v>120</v>
      </c>
      <c r="P139" s="92" t="s">
        <v>135</v>
      </c>
    </row>
    <row r="140" spans="1:16" s="19" customFormat="1" ht="22.9" customHeight="1" x14ac:dyDescent="0.35">
      <c r="B140" s="87" t="s">
        <v>435</v>
      </c>
      <c r="C140" s="79" t="s">
        <v>506</v>
      </c>
      <c r="D140" s="133" t="s">
        <v>455</v>
      </c>
      <c r="E140" s="133" t="s">
        <v>36</v>
      </c>
      <c r="F140" s="85" t="s">
        <v>32</v>
      </c>
      <c r="G140" s="135" t="s">
        <v>5</v>
      </c>
      <c r="H140" s="90">
        <v>43313</v>
      </c>
      <c r="I140" s="81">
        <v>43315</v>
      </c>
      <c r="J140" s="98">
        <v>43305</v>
      </c>
      <c r="K140" s="118" t="s">
        <v>120</v>
      </c>
      <c r="L140" s="99">
        <v>400</v>
      </c>
      <c r="M140" s="92" t="s">
        <v>132</v>
      </c>
      <c r="N140" s="83" t="s">
        <v>180</v>
      </c>
      <c r="O140" s="92" t="s">
        <v>120</v>
      </c>
      <c r="P140" s="92" t="s">
        <v>135</v>
      </c>
    </row>
    <row r="141" spans="1:16" s="19" customFormat="1" ht="22.9" customHeight="1" x14ac:dyDescent="0.35">
      <c r="B141" s="87" t="s">
        <v>435</v>
      </c>
      <c r="C141" s="79" t="s">
        <v>507</v>
      </c>
      <c r="D141" s="133" t="s">
        <v>455</v>
      </c>
      <c r="E141" s="133" t="s">
        <v>36</v>
      </c>
      <c r="F141" s="85" t="s">
        <v>32</v>
      </c>
      <c r="G141" s="135" t="s">
        <v>11</v>
      </c>
      <c r="H141" s="90">
        <v>43313</v>
      </c>
      <c r="I141" s="81">
        <v>43315</v>
      </c>
      <c r="J141" s="98">
        <v>43305</v>
      </c>
      <c r="K141" s="118" t="s">
        <v>120</v>
      </c>
      <c r="L141" s="99">
        <v>372</v>
      </c>
      <c r="M141" s="92" t="s">
        <v>132</v>
      </c>
      <c r="N141" s="83" t="s">
        <v>180</v>
      </c>
      <c r="O141" s="92" t="s">
        <v>120</v>
      </c>
      <c r="P141" s="92" t="s">
        <v>135</v>
      </c>
    </row>
    <row r="142" spans="1:16" s="19" customFormat="1" ht="22.9" customHeight="1" x14ac:dyDescent="0.35">
      <c r="B142" s="87" t="s">
        <v>436</v>
      </c>
      <c r="C142" s="79" t="s">
        <v>508</v>
      </c>
      <c r="D142" s="133" t="s">
        <v>21</v>
      </c>
      <c r="E142" s="133" t="s">
        <v>36</v>
      </c>
      <c r="F142" s="85" t="s">
        <v>32</v>
      </c>
      <c r="G142" s="135" t="s">
        <v>584</v>
      </c>
      <c r="H142" s="90">
        <v>43313</v>
      </c>
      <c r="I142" s="81">
        <v>43318</v>
      </c>
      <c r="J142" s="98">
        <v>43313</v>
      </c>
      <c r="K142" s="118" t="s">
        <v>469</v>
      </c>
      <c r="L142" s="99">
        <v>98</v>
      </c>
      <c r="M142" s="92" t="s">
        <v>132</v>
      </c>
      <c r="N142" s="83" t="s">
        <v>180</v>
      </c>
      <c r="O142" s="92" t="s">
        <v>140</v>
      </c>
      <c r="P142" s="92" t="s">
        <v>135</v>
      </c>
    </row>
    <row r="143" spans="1:16" s="19" customFormat="1" ht="22.9" customHeight="1" x14ac:dyDescent="0.35">
      <c r="B143" s="87" t="s">
        <v>436</v>
      </c>
      <c r="C143" s="79" t="s">
        <v>509</v>
      </c>
      <c r="D143" s="133" t="s">
        <v>1622</v>
      </c>
      <c r="E143" s="133" t="s">
        <v>36</v>
      </c>
      <c r="F143" s="85" t="s">
        <v>32</v>
      </c>
      <c r="G143" s="135" t="s">
        <v>11</v>
      </c>
      <c r="H143" s="90">
        <v>43313</v>
      </c>
      <c r="I143" s="81">
        <v>43318</v>
      </c>
      <c r="J143" s="98">
        <v>43312</v>
      </c>
      <c r="K143" s="118" t="s">
        <v>470</v>
      </c>
      <c r="L143" s="99">
        <v>563</v>
      </c>
      <c r="M143" s="92" t="s">
        <v>132</v>
      </c>
      <c r="N143" s="83" t="s">
        <v>180</v>
      </c>
      <c r="O143" s="92" t="s">
        <v>140</v>
      </c>
      <c r="P143" s="92" t="s">
        <v>135</v>
      </c>
    </row>
    <row r="144" spans="1:16" s="19" customFormat="1" ht="22.9" customHeight="1" x14ac:dyDescent="0.35">
      <c r="B144" s="87" t="s">
        <v>436</v>
      </c>
      <c r="C144" s="79" t="s">
        <v>510</v>
      </c>
      <c r="D144" s="133" t="s">
        <v>63</v>
      </c>
      <c r="E144" s="133" t="s">
        <v>36</v>
      </c>
      <c r="F144" s="85" t="s">
        <v>32</v>
      </c>
      <c r="G144" s="135" t="s">
        <v>11</v>
      </c>
      <c r="H144" s="90">
        <v>43313</v>
      </c>
      <c r="I144" s="81">
        <v>43318</v>
      </c>
      <c r="J144" s="98">
        <v>43314</v>
      </c>
      <c r="K144" s="118" t="s">
        <v>471</v>
      </c>
      <c r="L144" s="99">
        <v>538.5</v>
      </c>
      <c r="M144" s="92" t="s">
        <v>132</v>
      </c>
      <c r="N144" s="83" t="s">
        <v>180</v>
      </c>
      <c r="O144" s="92" t="s">
        <v>140</v>
      </c>
      <c r="P144" s="92" t="s">
        <v>135</v>
      </c>
    </row>
    <row r="145" spans="2:16" s="19" customFormat="1" ht="22.9" customHeight="1" x14ac:dyDescent="0.35">
      <c r="B145" s="87" t="s">
        <v>436</v>
      </c>
      <c r="C145" s="79" t="s">
        <v>511</v>
      </c>
      <c r="D145" s="133" t="s">
        <v>62</v>
      </c>
      <c r="E145" s="133" t="s">
        <v>36</v>
      </c>
      <c r="F145" s="85" t="s">
        <v>32</v>
      </c>
      <c r="G145" s="135" t="s">
        <v>583</v>
      </c>
      <c r="H145" s="90">
        <v>43313</v>
      </c>
      <c r="I145" s="81">
        <v>43318</v>
      </c>
      <c r="J145" s="98">
        <v>43312</v>
      </c>
      <c r="K145" s="118" t="s">
        <v>580</v>
      </c>
      <c r="L145" s="99">
        <v>500</v>
      </c>
      <c r="M145" s="92" t="s">
        <v>132</v>
      </c>
      <c r="N145" s="83" t="s">
        <v>180</v>
      </c>
      <c r="O145" s="92" t="s">
        <v>140</v>
      </c>
      <c r="P145" s="92" t="s">
        <v>135</v>
      </c>
    </row>
    <row r="146" spans="2:16" s="19" customFormat="1" ht="22.9" customHeight="1" x14ac:dyDescent="0.35">
      <c r="B146" s="87" t="s">
        <v>436</v>
      </c>
      <c r="C146" s="79" t="s">
        <v>512</v>
      </c>
      <c r="D146" s="133" t="s">
        <v>89</v>
      </c>
      <c r="E146" s="133" t="s">
        <v>36</v>
      </c>
      <c r="F146" s="85" t="s">
        <v>32</v>
      </c>
      <c r="G146" s="135" t="s">
        <v>583</v>
      </c>
      <c r="H146" s="90">
        <v>43313</v>
      </c>
      <c r="I146" s="81">
        <v>43318</v>
      </c>
      <c r="J146" s="98">
        <v>43312</v>
      </c>
      <c r="K146" s="118" t="s">
        <v>120</v>
      </c>
      <c r="L146" s="99">
        <v>10</v>
      </c>
      <c r="M146" s="92" t="s">
        <v>132</v>
      </c>
      <c r="N146" s="83" t="s">
        <v>180</v>
      </c>
      <c r="O146" s="92" t="s">
        <v>120</v>
      </c>
      <c r="P146" s="92" t="s">
        <v>135</v>
      </c>
    </row>
    <row r="147" spans="2:16" s="19" customFormat="1" ht="22.9" customHeight="1" x14ac:dyDescent="0.35">
      <c r="B147" s="87" t="s">
        <v>437</v>
      </c>
      <c r="C147" s="79" t="s">
        <v>513</v>
      </c>
      <c r="D147" s="133" t="s">
        <v>456</v>
      </c>
      <c r="E147" s="133" t="s">
        <v>432</v>
      </c>
      <c r="F147" s="85" t="s">
        <v>433</v>
      </c>
      <c r="G147" s="135" t="s">
        <v>1623</v>
      </c>
      <c r="H147" s="90">
        <v>43313</v>
      </c>
      <c r="I147" s="81">
        <v>43318</v>
      </c>
      <c r="J147" s="98">
        <v>43313</v>
      </c>
      <c r="K147" s="118" t="s">
        <v>472</v>
      </c>
      <c r="L147" s="99">
        <v>348000</v>
      </c>
      <c r="M147" s="92" t="s">
        <v>132</v>
      </c>
      <c r="N147" s="83" t="s">
        <v>180</v>
      </c>
      <c r="O147" s="92" t="s">
        <v>140</v>
      </c>
      <c r="P147" s="92" t="s">
        <v>135</v>
      </c>
    </row>
    <row r="148" spans="2:16" s="19" customFormat="1" ht="22.9" customHeight="1" x14ac:dyDescent="0.35">
      <c r="B148" s="87" t="s">
        <v>438</v>
      </c>
      <c r="C148" s="79" t="s">
        <v>514</v>
      </c>
      <c r="D148" s="133" t="s">
        <v>203</v>
      </c>
      <c r="E148" s="133" t="s">
        <v>432</v>
      </c>
      <c r="F148" s="85" t="s">
        <v>1281</v>
      </c>
      <c r="G148" s="135" t="s">
        <v>756</v>
      </c>
      <c r="H148" s="90">
        <v>43313</v>
      </c>
      <c r="I148" s="81">
        <v>43320</v>
      </c>
      <c r="J148" s="98">
        <v>43317</v>
      </c>
      <c r="K148" s="118" t="s">
        <v>473</v>
      </c>
      <c r="L148" s="99">
        <v>105741.77</v>
      </c>
      <c r="M148" s="92" t="s">
        <v>132</v>
      </c>
      <c r="N148" s="83" t="s">
        <v>180</v>
      </c>
      <c r="O148" s="92" t="s">
        <v>140</v>
      </c>
      <c r="P148" s="92" t="s">
        <v>135</v>
      </c>
    </row>
    <row r="149" spans="2:16" s="19" customFormat="1" ht="22.9" customHeight="1" x14ac:dyDescent="0.35">
      <c r="B149" s="87" t="s">
        <v>439</v>
      </c>
      <c r="C149" s="79" t="s">
        <v>515</v>
      </c>
      <c r="D149" s="133" t="s">
        <v>201</v>
      </c>
      <c r="E149" s="133" t="s">
        <v>582</v>
      </c>
      <c r="F149" s="85" t="s">
        <v>202</v>
      </c>
      <c r="G149" s="135" t="s">
        <v>1624</v>
      </c>
      <c r="H149" s="90">
        <v>43313</v>
      </c>
      <c r="I149" s="81">
        <v>43322</v>
      </c>
      <c r="J149" s="98">
        <v>43322</v>
      </c>
      <c r="K149" s="118" t="s">
        <v>474</v>
      </c>
      <c r="L149" s="99">
        <v>3678701.9</v>
      </c>
      <c r="M149" s="92" t="s">
        <v>132</v>
      </c>
      <c r="N149" s="83" t="s">
        <v>180</v>
      </c>
      <c r="O149" s="92" t="s">
        <v>140</v>
      </c>
      <c r="P149" s="92" t="s">
        <v>135</v>
      </c>
    </row>
    <row r="150" spans="2:16" s="19" customFormat="1" ht="22.9" customHeight="1" x14ac:dyDescent="0.35">
      <c r="B150" s="87" t="s">
        <v>440</v>
      </c>
      <c r="C150" s="79" t="s">
        <v>516</v>
      </c>
      <c r="D150" s="133" t="s">
        <v>66</v>
      </c>
      <c r="E150" s="133" t="s">
        <v>582</v>
      </c>
      <c r="F150" s="85" t="s">
        <v>386</v>
      </c>
      <c r="G150" s="135" t="s">
        <v>1625</v>
      </c>
      <c r="H150" s="90">
        <v>43313</v>
      </c>
      <c r="I150" s="81">
        <v>43325</v>
      </c>
      <c r="J150" s="98">
        <v>43325</v>
      </c>
      <c r="K150" s="118" t="s">
        <v>475</v>
      </c>
      <c r="L150" s="99">
        <v>446589.73</v>
      </c>
      <c r="M150" s="92" t="s">
        <v>132</v>
      </c>
      <c r="N150" s="83" t="s">
        <v>180</v>
      </c>
      <c r="O150" s="92" t="s">
        <v>140</v>
      </c>
      <c r="P150" s="92" t="s">
        <v>135</v>
      </c>
    </row>
    <row r="151" spans="2:16" s="19" customFormat="1" ht="22.9" customHeight="1" x14ac:dyDescent="0.35">
      <c r="B151" s="87" t="s">
        <v>441</v>
      </c>
      <c r="C151" s="79" t="s">
        <v>517</v>
      </c>
      <c r="D151" s="133" t="s">
        <v>898</v>
      </c>
      <c r="E151" s="133" t="s">
        <v>582</v>
      </c>
      <c r="F151" s="85" t="s">
        <v>629</v>
      </c>
      <c r="G151" s="135" t="s">
        <v>750</v>
      </c>
      <c r="H151" s="90">
        <v>43313</v>
      </c>
      <c r="I151" s="81">
        <v>43325</v>
      </c>
      <c r="J151" s="98">
        <v>43322</v>
      </c>
      <c r="K151" s="118" t="s">
        <v>476</v>
      </c>
      <c r="L151" s="99">
        <v>781293.29</v>
      </c>
      <c r="M151" s="92" t="s">
        <v>132</v>
      </c>
      <c r="N151" s="83" t="s">
        <v>180</v>
      </c>
      <c r="O151" s="92" t="s">
        <v>140</v>
      </c>
      <c r="P151" s="92" t="s">
        <v>135</v>
      </c>
    </row>
    <row r="152" spans="2:16" s="19" customFormat="1" ht="22.9" customHeight="1" x14ac:dyDescent="0.35">
      <c r="B152" s="87" t="s">
        <v>442</v>
      </c>
      <c r="C152" s="79" t="s">
        <v>518</v>
      </c>
      <c r="D152" s="133" t="s">
        <v>587</v>
      </c>
      <c r="E152" s="133" t="s">
        <v>432</v>
      </c>
      <c r="F152" s="85" t="s">
        <v>588</v>
      </c>
      <c r="G152" s="135" t="s">
        <v>1626</v>
      </c>
      <c r="H152" s="90">
        <v>43313</v>
      </c>
      <c r="I152" s="81">
        <v>43329</v>
      </c>
      <c r="J152" s="98">
        <v>43327</v>
      </c>
      <c r="K152" s="118" t="s">
        <v>477</v>
      </c>
      <c r="L152" s="99">
        <v>347299.65</v>
      </c>
      <c r="M152" s="92" t="s">
        <v>132</v>
      </c>
      <c r="N152" s="83" t="s">
        <v>180</v>
      </c>
      <c r="O152" s="92" t="s">
        <v>140</v>
      </c>
      <c r="P152" s="92" t="s">
        <v>135</v>
      </c>
    </row>
    <row r="153" spans="2:16" s="19" customFormat="1" ht="22.9" customHeight="1" x14ac:dyDescent="0.35">
      <c r="B153" s="87" t="s">
        <v>443</v>
      </c>
      <c r="C153" s="79" t="s">
        <v>519</v>
      </c>
      <c r="D153" s="133" t="s">
        <v>457</v>
      </c>
      <c r="E153" s="133" t="s">
        <v>36</v>
      </c>
      <c r="F153" s="85" t="s">
        <v>32</v>
      </c>
      <c r="G153" s="135" t="s">
        <v>11</v>
      </c>
      <c r="H153" s="90">
        <v>43313</v>
      </c>
      <c r="I153" s="81">
        <v>43334</v>
      </c>
      <c r="J153" s="98">
        <v>43329</v>
      </c>
      <c r="K153" s="118" t="s">
        <v>478</v>
      </c>
      <c r="L153" s="99">
        <v>165</v>
      </c>
      <c r="M153" s="92" t="s">
        <v>132</v>
      </c>
      <c r="N153" s="83" t="s">
        <v>180</v>
      </c>
      <c r="O153" s="92" t="s">
        <v>140</v>
      </c>
      <c r="P153" s="92" t="s">
        <v>135</v>
      </c>
    </row>
    <row r="154" spans="2:16" s="19" customFormat="1" ht="22.9" customHeight="1" x14ac:dyDescent="0.35">
      <c r="B154" s="87" t="s">
        <v>443</v>
      </c>
      <c r="C154" s="79" t="s">
        <v>520</v>
      </c>
      <c r="D154" s="133" t="s">
        <v>63</v>
      </c>
      <c r="E154" s="133" t="s">
        <v>36</v>
      </c>
      <c r="F154" s="85" t="s">
        <v>32</v>
      </c>
      <c r="G154" s="135" t="s">
        <v>11</v>
      </c>
      <c r="H154" s="90">
        <v>43313</v>
      </c>
      <c r="I154" s="81">
        <v>43334</v>
      </c>
      <c r="J154" s="98">
        <v>43328</v>
      </c>
      <c r="K154" s="118" t="s">
        <v>479</v>
      </c>
      <c r="L154" s="99">
        <v>339.5</v>
      </c>
      <c r="M154" s="92" t="s">
        <v>132</v>
      </c>
      <c r="N154" s="83" t="s">
        <v>180</v>
      </c>
      <c r="O154" s="92" t="s">
        <v>140</v>
      </c>
      <c r="P154" s="92" t="s">
        <v>135</v>
      </c>
    </row>
    <row r="155" spans="2:16" s="19" customFormat="1" ht="22.9" customHeight="1" x14ac:dyDescent="0.35">
      <c r="B155" s="87" t="s">
        <v>444</v>
      </c>
      <c r="C155" s="79" t="s">
        <v>521</v>
      </c>
      <c r="D155" s="133" t="s">
        <v>21</v>
      </c>
      <c r="E155" s="133" t="s">
        <v>36</v>
      </c>
      <c r="F155" s="85" t="s">
        <v>32</v>
      </c>
      <c r="G155" s="135" t="s">
        <v>584</v>
      </c>
      <c r="H155" s="90">
        <v>43313</v>
      </c>
      <c r="I155" s="81">
        <v>43334</v>
      </c>
      <c r="J155" s="98">
        <v>43328</v>
      </c>
      <c r="K155" s="118" t="s">
        <v>480</v>
      </c>
      <c r="L155" s="99">
        <v>324</v>
      </c>
      <c r="M155" s="92" t="s">
        <v>132</v>
      </c>
      <c r="N155" s="83" t="s">
        <v>180</v>
      </c>
      <c r="O155" s="92" t="s">
        <v>140</v>
      </c>
      <c r="P155" s="92" t="s">
        <v>135</v>
      </c>
    </row>
    <row r="156" spans="2:16" s="19" customFormat="1" ht="22.9" customHeight="1" x14ac:dyDescent="0.35">
      <c r="B156" s="87" t="s">
        <v>444</v>
      </c>
      <c r="C156" s="79" t="s">
        <v>522</v>
      </c>
      <c r="D156" s="133" t="s">
        <v>589</v>
      </c>
      <c r="E156" s="133" t="s">
        <v>36</v>
      </c>
      <c r="F156" s="85" t="s">
        <v>32</v>
      </c>
      <c r="G156" s="135" t="s">
        <v>5</v>
      </c>
      <c r="H156" s="90">
        <v>43313</v>
      </c>
      <c r="I156" s="81">
        <v>43334</v>
      </c>
      <c r="J156" s="98">
        <v>43327</v>
      </c>
      <c r="K156" s="118" t="s">
        <v>481</v>
      </c>
      <c r="L156" s="99">
        <v>915.27</v>
      </c>
      <c r="M156" s="92" t="s">
        <v>132</v>
      </c>
      <c r="N156" s="83" t="s">
        <v>180</v>
      </c>
      <c r="O156" s="92" t="s">
        <v>140</v>
      </c>
      <c r="P156" s="92" t="s">
        <v>135</v>
      </c>
    </row>
    <row r="157" spans="2:16" s="19" customFormat="1" ht="22.9" customHeight="1" x14ac:dyDescent="0.35">
      <c r="B157" s="87" t="s">
        <v>444</v>
      </c>
      <c r="C157" s="79" t="s">
        <v>523</v>
      </c>
      <c r="D157" s="133" t="s">
        <v>748</v>
      </c>
      <c r="E157" s="133" t="s">
        <v>36</v>
      </c>
      <c r="F157" s="85" t="s">
        <v>32</v>
      </c>
      <c r="G157" s="135" t="s">
        <v>5</v>
      </c>
      <c r="H157" s="90">
        <v>43313</v>
      </c>
      <c r="I157" s="81">
        <v>43334</v>
      </c>
      <c r="J157" s="98">
        <v>43329</v>
      </c>
      <c r="K157" s="118" t="s">
        <v>482</v>
      </c>
      <c r="L157" s="99">
        <v>920.2</v>
      </c>
      <c r="M157" s="92" t="s">
        <v>132</v>
      </c>
      <c r="N157" s="83" t="s">
        <v>180</v>
      </c>
      <c r="O157" s="92" t="s">
        <v>140</v>
      </c>
      <c r="P157" s="92" t="s">
        <v>135</v>
      </c>
    </row>
    <row r="158" spans="2:16" s="19" customFormat="1" ht="22.9" customHeight="1" x14ac:dyDescent="0.35">
      <c r="B158" s="87" t="s">
        <v>445</v>
      </c>
      <c r="C158" s="79" t="s">
        <v>524</v>
      </c>
      <c r="D158" s="133" t="s">
        <v>21</v>
      </c>
      <c r="E158" s="133" t="s">
        <v>36</v>
      </c>
      <c r="F158" s="85" t="s">
        <v>32</v>
      </c>
      <c r="G158" s="135" t="s">
        <v>584</v>
      </c>
      <c r="H158" s="90">
        <v>43313</v>
      </c>
      <c r="I158" s="81">
        <v>43334</v>
      </c>
      <c r="J158" s="98">
        <v>43332</v>
      </c>
      <c r="K158" s="118" t="s">
        <v>483</v>
      </c>
      <c r="L158" s="99">
        <v>98</v>
      </c>
      <c r="M158" s="92" t="s">
        <v>132</v>
      </c>
      <c r="N158" s="83" t="s">
        <v>180</v>
      </c>
      <c r="O158" s="92" t="s">
        <v>140</v>
      </c>
      <c r="P158" s="92" t="s">
        <v>135</v>
      </c>
    </row>
    <row r="159" spans="2:16" s="19" customFormat="1" ht="22.9" customHeight="1" x14ac:dyDescent="0.35">
      <c r="B159" s="87" t="s">
        <v>445</v>
      </c>
      <c r="C159" s="79" t="s">
        <v>525</v>
      </c>
      <c r="D159" s="133" t="s">
        <v>459</v>
      </c>
      <c r="E159" s="133" t="s">
        <v>36</v>
      </c>
      <c r="F159" s="85" t="s">
        <v>32</v>
      </c>
      <c r="G159" s="135" t="s">
        <v>462</v>
      </c>
      <c r="H159" s="90">
        <v>43313</v>
      </c>
      <c r="I159" s="81">
        <v>43334</v>
      </c>
      <c r="J159" s="98">
        <v>43332</v>
      </c>
      <c r="K159" s="118" t="s">
        <v>484</v>
      </c>
      <c r="L159" s="99">
        <v>700</v>
      </c>
      <c r="M159" s="92" t="s">
        <v>132</v>
      </c>
      <c r="N159" s="83" t="s">
        <v>180</v>
      </c>
      <c r="O159" s="92" t="s">
        <v>140</v>
      </c>
      <c r="P159" s="92" t="s">
        <v>135</v>
      </c>
    </row>
    <row r="160" spans="2:16" s="19" customFormat="1" ht="22.9" customHeight="1" x14ac:dyDescent="0.35">
      <c r="B160" s="87" t="s">
        <v>445</v>
      </c>
      <c r="C160" s="79" t="s">
        <v>526</v>
      </c>
      <c r="D160" s="133" t="s">
        <v>457</v>
      </c>
      <c r="E160" s="133" t="s">
        <v>36</v>
      </c>
      <c r="F160" s="85" t="s">
        <v>32</v>
      </c>
      <c r="G160" s="135" t="s">
        <v>11</v>
      </c>
      <c r="H160" s="90">
        <v>43313</v>
      </c>
      <c r="I160" s="81">
        <v>43334</v>
      </c>
      <c r="J160" s="98">
        <v>43332</v>
      </c>
      <c r="K160" s="118" t="s">
        <v>485</v>
      </c>
      <c r="L160" s="99">
        <v>267</v>
      </c>
      <c r="M160" s="92" t="s">
        <v>132</v>
      </c>
      <c r="N160" s="83" t="s">
        <v>180</v>
      </c>
      <c r="O160" s="92" t="s">
        <v>140</v>
      </c>
      <c r="P160" s="92" t="s">
        <v>135</v>
      </c>
    </row>
    <row r="161" spans="2:16" s="19" customFormat="1" ht="22.9" customHeight="1" x14ac:dyDescent="0.35">
      <c r="B161" s="87" t="s">
        <v>445</v>
      </c>
      <c r="C161" s="79" t="s">
        <v>527</v>
      </c>
      <c r="D161" s="133" t="s">
        <v>1627</v>
      </c>
      <c r="E161" s="133" t="s">
        <v>36</v>
      </c>
      <c r="F161" s="85" t="s">
        <v>32</v>
      </c>
      <c r="G161" s="135" t="s">
        <v>37</v>
      </c>
      <c r="H161" s="90">
        <v>43313</v>
      </c>
      <c r="I161" s="81">
        <v>43334</v>
      </c>
      <c r="J161" s="98">
        <v>43325</v>
      </c>
      <c r="K161" s="118" t="s">
        <v>486</v>
      </c>
      <c r="L161" s="99">
        <v>100</v>
      </c>
      <c r="M161" s="92" t="s">
        <v>132</v>
      </c>
      <c r="N161" s="83" t="s">
        <v>180</v>
      </c>
      <c r="O161" s="92" t="s">
        <v>140</v>
      </c>
      <c r="P161" s="92" t="s">
        <v>135</v>
      </c>
    </row>
    <row r="162" spans="2:16" s="19" customFormat="1" ht="22.9" customHeight="1" x14ac:dyDescent="0.35">
      <c r="B162" s="87" t="s">
        <v>445</v>
      </c>
      <c r="C162" s="79" t="s">
        <v>528</v>
      </c>
      <c r="D162" s="133" t="s">
        <v>455</v>
      </c>
      <c r="E162" s="133" t="s">
        <v>36</v>
      </c>
      <c r="F162" s="85" t="s">
        <v>32</v>
      </c>
      <c r="G162" s="135" t="s">
        <v>11</v>
      </c>
      <c r="H162" s="90">
        <v>43313</v>
      </c>
      <c r="I162" s="81">
        <v>43334</v>
      </c>
      <c r="J162" s="98">
        <v>43329</v>
      </c>
      <c r="K162" s="118" t="s">
        <v>120</v>
      </c>
      <c r="L162" s="99">
        <v>78</v>
      </c>
      <c r="M162" s="92" t="s">
        <v>132</v>
      </c>
      <c r="N162" s="83" t="s">
        <v>180</v>
      </c>
      <c r="O162" s="92" t="s">
        <v>120</v>
      </c>
      <c r="P162" s="92" t="s">
        <v>135</v>
      </c>
    </row>
    <row r="163" spans="2:16" s="19" customFormat="1" ht="22.9" customHeight="1" x14ac:dyDescent="0.35">
      <c r="B163" s="87" t="s">
        <v>445</v>
      </c>
      <c r="C163" s="79" t="s">
        <v>529</v>
      </c>
      <c r="D163" s="133" t="s">
        <v>455</v>
      </c>
      <c r="E163" s="133" t="s">
        <v>36</v>
      </c>
      <c r="F163" s="85" t="s">
        <v>32</v>
      </c>
      <c r="G163" s="135" t="s">
        <v>11</v>
      </c>
      <c r="H163" s="90">
        <v>43313</v>
      </c>
      <c r="I163" s="81">
        <v>43334</v>
      </c>
      <c r="J163" s="98">
        <v>43327</v>
      </c>
      <c r="K163" s="118" t="s">
        <v>120</v>
      </c>
      <c r="L163" s="99">
        <v>50</v>
      </c>
      <c r="M163" s="92" t="s">
        <v>132</v>
      </c>
      <c r="N163" s="83" t="s">
        <v>180</v>
      </c>
      <c r="O163" s="92" t="s">
        <v>120</v>
      </c>
      <c r="P163" s="92" t="s">
        <v>135</v>
      </c>
    </row>
    <row r="164" spans="2:16" s="19" customFormat="1" ht="22.9" customHeight="1" x14ac:dyDescent="0.35">
      <c r="B164" s="87" t="s">
        <v>446</v>
      </c>
      <c r="C164" s="79" t="s">
        <v>530</v>
      </c>
      <c r="D164" s="133" t="s">
        <v>63</v>
      </c>
      <c r="E164" s="133" t="s">
        <v>36</v>
      </c>
      <c r="F164" s="85" t="s">
        <v>32</v>
      </c>
      <c r="G164" s="135" t="s">
        <v>11</v>
      </c>
      <c r="H164" s="90">
        <v>43313</v>
      </c>
      <c r="I164" s="81">
        <v>43339</v>
      </c>
      <c r="J164" s="98">
        <v>43326</v>
      </c>
      <c r="K164" s="118" t="s">
        <v>487</v>
      </c>
      <c r="L164" s="99">
        <v>520.5</v>
      </c>
      <c r="M164" s="92" t="s">
        <v>132</v>
      </c>
      <c r="N164" s="83" t="s">
        <v>180</v>
      </c>
      <c r="O164" s="92" t="s">
        <v>140</v>
      </c>
      <c r="P164" s="92" t="s">
        <v>135</v>
      </c>
    </row>
    <row r="165" spans="2:16" s="19" customFormat="1" ht="22.9" customHeight="1" x14ac:dyDescent="0.35">
      <c r="B165" s="87" t="s">
        <v>446</v>
      </c>
      <c r="C165" s="79" t="s">
        <v>531</v>
      </c>
      <c r="D165" s="133" t="s">
        <v>458</v>
      </c>
      <c r="E165" s="133" t="s">
        <v>36</v>
      </c>
      <c r="F165" s="85" t="s">
        <v>32</v>
      </c>
      <c r="G165" s="135" t="s">
        <v>5</v>
      </c>
      <c r="H165" s="90">
        <v>43313</v>
      </c>
      <c r="I165" s="81">
        <v>43339</v>
      </c>
      <c r="J165" s="98">
        <v>43327</v>
      </c>
      <c r="K165" s="118" t="s">
        <v>488</v>
      </c>
      <c r="L165" s="99">
        <v>1285.24</v>
      </c>
      <c r="M165" s="92" t="s">
        <v>132</v>
      </c>
      <c r="N165" s="83" t="s">
        <v>180</v>
      </c>
      <c r="O165" s="92" t="s">
        <v>140</v>
      </c>
      <c r="P165" s="92" t="s">
        <v>135</v>
      </c>
    </row>
    <row r="166" spans="2:16" s="19" customFormat="1" ht="22.9" customHeight="1" x14ac:dyDescent="0.35">
      <c r="B166" s="87" t="s">
        <v>447</v>
      </c>
      <c r="C166" s="79" t="s">
        <v>532</v>
      </c>
      <c r="D166" s="133" t="s">
        <v>460</v>
      </c>
      <c r="E166" s="133" t="s">
        <v>432</v>
      </c>
      <c r="F166" s="85" t="s">
        <v>590</v>
      </c>
      <c r="G166" s="135" t="s">
        <v>1628</v>
      </c>
      <c r="H166" s="90">
        <v>43313</v>
      </c>
      <c r="I166" s="81">
        <v>43339</v>
      </c>
      <c r="J166" s="98">
        <v>43336</v>
      </c>
      <c r="K166" s="118" t="s">
        <v>489</v>
      </c>
      <c r="L166" s="99">
        <v>23200</v>
      </c>
      <c r="M166" s="92" t="s">
        <v>132</v>
      </c>
      <c r="N166" s="83" t="s">
        <v>180</v>
      </c>
      <c r="O166" s="92" t="s">
        <v>140</v>
      </c>
      <c r="P166" s="92" t="s">
        <v>135</v>
      </c>
    </row>
    <row r="167" spans="2:16" s="19" customFormat="1" ht="22.9" customHeight="1" x14ac:dyDescent="0.35">
      <c r="B167" s="87" t="s">
        <v>448</v>
      </c>
      <c r="C167" s="79" t="s">
        <v>533</v>
      </c>
      <c r="D167" s="133" t="s">
        <v>460</v>
      </c>
      <c r="E167" s="133" t="s">
        <v>432</v>
      </c>
      <c r="F167" s="85" t="s">
        <v>590</v>
      </c>
      <c r="G167" s="135" t="s">
        <v>1629</v>
      </c>
      <c r="H167" s="90">
        <v>43313</v>
      </c>
      <c r="I167" s="81">
        <v>43336</v>
      </c>
      <c r="J167" s="98">
        <v>43336</v>
      </c>
      <c r="K167" s="118" t="s">
        <v>490</v>
      </c>
      <c r="L167" s="99">
        <v>23200</v>
      </c>
      <c r="M167" s="92" t="s">
        <v>132</v>
      </c>
      <c r="N167" s="83" t="s">
        <v>180</v>
      </c>
      <c r="O167" s="92" t="s">
        <v>140</v>
      </c>
      <c r="P167" s="92" t="s">
        <v>135</v>
      </c>
    </row>
    <row r="168" spans="2:16" s="19" customFormat="1" ht="22.9" customHeight="1" x14ac:dyDescent="0.35">
      <c r="B168" s="87" t="s">
        <v>449</v>
      </c>
      <c r="C168" s="79" t="s">
        <v>534</v>
      </c>
      <c r="D168" s="133" t="s">
        <v>201</v>
      </c>
      <c r="E168" s="133" t="s">
        <v>582</v>
      </c>
      <c r="F168" s="85" t="s">
        <v>202</v>
      </c>
      <c r="G168" s="135" t="s">
        <v>1630</v>
      </c>
      <c r="H168" s="90">
        <v>43313</v>
      </c>
      <c r="I168" s="81">
        <v>43341</v>
      </c>
      <c r="J168" s="98">
        <v>43334</v>
      </c>
      <c r="K168" s="118" t="s">
        <v>491</v>
      </c>
      <c r="L168" s="99">
        <v>2432992.96</v>
      </c>
      <c r="M168" s="92" t="s">
        <v>132</v>
      </c>
      <c r="N168" s="83" t="s">
        <v>180</v>
      </c>
      <c r="O168" s="92" t="s">
        <v>140</v>
      </c>
      <c r="P168" s="92" t="s">
        <v>135</v>
      </c>
    </row>
    <row r="169" spans="2:16" s="19" customFormat="1" ht="22.9" customHeight="1" x14ac:dyDescent="0.35">
      <c r="B169" s="87" t="s">
        <v>450</v>
      </c>
      <c r="C169" s="79" t="s">
        <v>535</v>
      </c>
      <c r="D169" s="133" t="s">
        <v>461</v>
      </c>
      <c r="E169" s="133" t="s">
        <v>36</v>
      </c>
      <c r="F169" s="85" t="s">
        <v>32</v>
      </c>
      <c r="G169" s="135" t="s">
        <v>18</v>
      </c>
      <c r="H169" s="90">
        <v>43313</v>
      </c>
      <c r="I169" s="81">
        <v>43341</v>
      </c>
      <c r="J169" s="98">
        <v>43334</v>
      </c>
      <c r="K169" s="118" t="s">
        <v>492</v>
      </c>
      <c r="L169" s="99">
        <v>650</v>
      </c>
      <c r="M169" s="92" t="s">
        <v>132</v>
      </c>
      <c r="N169" s="83" t="s">
        <v>581</v>
      </c>
      <c r="O169" s="92" t="s">
        <v>140</v>
      </c>
      <c r="P169" s="92" t="s">
        <v>135</v>
      </c>
    </row>
    <row r="170" spans="2:16" s="19" customFormat="1" ht="22.9" customHeight="1" x14ac:dyDescent="0.35">
      <c r="B170" s="87" t="s">
        <v>450</v>
      </c>
      <c r="C170" s="79" t="s">
        <v>536</v>
      </c>
      <c r="D170" s="133" t="s">
        <v>461</v>
      </c>
      <c r="E170" s="133" t="s">
        <v>36</v>
      </c>
      <c r="F170" s="85" t="s">
        <v>32</v>
      </c>
      <c r="G170" s="135" t="s">
        <v>11</v>
      </c>
      <c r="H170" s="90">
        <v>43313</v>
      </c>
      <c r="I170" s="81">
        <v>43341</v>
      </c>
      <c r="J170" s="98">
        <v>43334</v>
      </c>
      <c r="K170" s="118" t="s">
        <v>493</v>
      </c>
      <c r="L170" s="99">
        <v>80.010000000000005</v>
      </c>
      <c r="M170" s="92" t="s">
        <v>132</v>
      </c>
      <c r="N170" s="83" t="s">
        <v>581</v>
      </c>
      <c r="O170" s="92" t="s">
        <v>140</v>
      </c>
      <c r="P170" s="92" t="s">
        <v>135</v>
      </c>
    </row>
    <row r="171" spans="2:16" s="19" customFormat="1" ht="22.9" customHeight="1" x14ac:dyDescent="0.35">
      <c r="B171" s="87" t="s">
        <v>450</v>
      </c>
      <c r="C171" s="79" t="s">
        <v>537</v>
      </c>
      <c r="D171" s="133" t="s">
        <v>63</v>
      </c>
      <c r="E171" s="133" t="s">
        <v>36</v>
      </c>
      <c r="F171" s="85" t="s">
        <v>32</v>
      </c>
      <c r="G171" s="135" t="s">
        <v>11</v>
      </c>
      <c r="H171" s="90">
        <v>43313</v>
      </c>
      <c r="I171" s="81">
        <v>43341</v>
      </c>
      <c r="J171" s="98">
        <v>43334</v>
      </c>
      <c r="K171" s="118" t="s">
        <v>494</v>
      </c>
      <c r="L171" s="99">
        <v>341.5</v>
      </c>
      <c r="M171" s="92" t="s">
        <v>132</v>
      </c>
      <c r="N171" s="83" t="s">
        <v>581</v>
      </c>
      <c r="O171" s="92" t="s">
        <v>140</v>
      </c>
      <c r="P171" s="92" t="s">
        <v>135</v>
      </c>
    </row>
    <row r="172" spans="2:16" s="19" customFormat="1" ht="22.9" customHeight="1" x14ac:dyDescent="0.35">
      <c r="B172" s="87" t="s">
        <v>450</v>
      </c>
      <c r="C172" s="79" t="s">
        <v>538</v>
      </c>
      <c r="D172" s="133" t="s">
        <v>63</v>
      </c>
      <c r="E172" s="133" t="s">
        <v>36</v>
      </c>
      <c r="F172" s="85" t="s">
        <v>32</v>
      </c>
      <c r="G172" s="135" t="s">
        <v>11</v>
      </c>
      <c r="H172" s="90">
        <v>43313</v>
      </c>
      <c r="I172" s="81">
        <v>43341</v>
      </c>
      <c r="J172" s="98">
        <v>43336</v>
      </c>
      <c r="K172" s="118" t="s">
        <v>495</v>
      </c>
      <c r="L172" s="99">
        <v>178</v>
      </c>
      <c r="M172" s="92" t="s">
        <v>132</v>
      </c>
      <c r="N172" s="83" t="s">
        <v>581</v>
      </c>
      <c r="O172" s="92" t="s">
        <v>140</v>
      </c>
      <c r="P172" s="92" t="s">
        <v>135</v>
      </c>
    </row>
    <row r="173" spans="2:16" s="19" customFormat="1" ht="22.9" customHeight="1" x14ac:dyDescent="0.35">
      <c r="B173" s="87" t="s">
        <v>451</v>
      </c>
      <c r="C173" s="79" t="s">
        <v>539</v>
      </c>
      <c r="D173" s="133" t="s">
        <v>453</v>
      </c>
      <c r="E173" s="133" t="s">
        <v>36</v>
      </c>
      <c r="F173" s="85" t="s">
        <v>32</v>
      </c>
      <c r="G173" s="135" t="s">
        <v>5</v>
      </c>
      <c r="H173" s="90">
        <v>43313</v>
      </c>
      <c r="I173" s="81">
        <v>43341</v>
      </c>
      <c r="J173" s="98">
        <v>43340</v>
      </c>
      <c r="K173" s="118" t="s">
        <v>496</v>
      </c>
      <c r="L173" s="99">
        <v>500</v>
      </c>
      <c r="M173" s="92" t="s">
        <v>132</v>
      </c>
      <c r="N173" s="83" t="s">
        <v>180</v>
      </c>
      <c r="O173" s="92" t="s">
        <v>140</v>
      </c>
      <c r="P173" s="92" t="s">
        <v>135</v>
      </c>
    </row>
    <row r="174" spans="2:16" s="19" customFormat="1" ht="22.9" customHeight="1" x14ac:dyDescent="0.35">
      <c r="B174" s="87" t="s">
        <v>452</v>
      </c>
      <c r="C174" s="79" t="s">
        <v>540</v>
      </c>
      <c r="D174" s="133" t="s">
        <v>63</v>
      </c>
      <c r="E174" s="133" t="s">
        <v>36</v>
      </c>
      <c r="F174" s="85" t="s">
        <v>32</v>
      </c>
      <c r="G174" s="135" t="s">
        <v>11</v>
      </c>
      <c r="H174" s="90">
        <v>43313</v>
      </c>
      <c r="I174" s="81">
        <v>43348</v>
      </c>
      <c r="J174" s="98">
        <v>43319</v>
      </c>
      <c r="K174" s="118" t="s">
        <v>497</v>
      </c>
      <c r="L174" s="99">
        <v>474.5</v>
      </c>
      <c r="M174" s="92" t="s">
        <v>132</v>
      </c>
      <c r="N174" s="83" t="s">
        <v>180</v>
      </c>
      <c r="O174" s="92" t="s">
        <v>140</v>
      </c>
      <c r="P174" s="92" t="s">
        <v>135</v>
      </c>
    </row>
    <row r="175" spans="2:16" s="19" customFormat="1" ht="22.9" customHeight="1" x14ac:dyDescent="0.35">
      <c r="B175" s="87" t="s">
        <v>426</v>
      </c>
      <c r="C175" s="79" t="s">
        <v>561</v>
      </c>
      <c r="D175" s="133" t="s">
        <v>4</v>
      </c>
      <c r="E175" s="133" t="s">
        <v>36</v>
      </c>
      <c r="F175" s="85" t="s">
        <v>591</v>
      </c>
      <c r="G175" s="135" t="s">
        <v>599</v>
      </c>
      <c r="H175" s="90">
        <v>43313</v>
      </c>
      <c r="I175" s="98">
        <v>43327</v>
      </c>
      <c r="J175" s="91">
        <v>43346</v>
      </c>
      <c r="K175" s="118" t="s">
        <v>542</v>
      </c>
      <c r="L175" s="99">
        <v>87820.34</v>
      </c>
      <c r="M175" s="92" t="s">
        <v>132</v>
      </c>
      <c r="N175" s="83" t="s">
        <v>180</v>
      </c>
      <c r="O175" s="92" t="s">
        <v>134</v>
      </c>
      <c r="P175" s="92" t="s">
        <v>135</v>
      </c>
    </row>
    <row r="176" spans="2:16" s="19" customFormat="1" ht="22.9" customHeight="1" x14ac:dyDescent="0.35">
      <c r="B176" s="87" t="s">
        <v>426</v>
      </c>
      <c r="C176" s="79" t="s">
        <v>562</v>
      </c>
      <c r="D176" s="133" t="s">
        <v>4</v>
      </c>
      <c r="E176" s="133" t="s">
        <v>36</v>
      </c>
      <c r="F176" s="85" t="s">
        <v>591</v>
      </c>
      <c r="G176" s="135" t="s">
        <v>600</v>
      </c>
      <c r="H176" s="90">
        <v>43313</v>
      </c>
      <c r="I176" s="98">
        <v>43342</v>
      </c>
      <c r="J176" s="91">
        <v>43346</v>
      </c>
      <c r="K176" s="118" t="s">
        <v>543</v>
      </c>
      <c r="L176" s="99">
        <v>55609.35</v>
      </c>
      <c r="M176" s="92" t="s">
        <v>132</v>
      </c>
      <c r="N176" s="83" t="s">
        <v>180</v>
      </c>
      <c r="O176" s="92" t="s">
        <v>134</v>
      </c>
      <c r="P176" s="92" t="s">
        <v>135</v>
      </c>
    </row>
    <row r="177" spans="2:16" s="19" customFormat="1" ht="22.9" customHeight="1" x14ac:dyDescent="0.35">
      <c r="B177" s="87" t="s">
        <v>426</v>
      </c>
      <c r="C177" s="79" t="s">
        <v>568</v>
      </c>
      <c r="D177" s="133" t="s">
        <v>6</v>
      </c>
      <c r="E177" s="133" t="s">
        <v>36</v>
      </c>
      <c r="F177" s="85" t="s">
        <v>35</v>
      </c>
      <c r="G177" s="135" t="s">
        <v>607</v>
      </c>
      <c r="H177" s="90">
        <v>43313</v>
      </c>
      <c r="I177" s="98">
        <v>43327</v>
      </c>
      <c r="J177" s="91">
        <v>43334</v>
      </c>
      <c r="K177" s="118" t="s">
        <v>544</v>
      </c>
      <c r="L177" s="99">
        <v>5700.11</v>
      </c>
      <c r="M177" s="92" t="s">
        <v>132</v>
      </c>
      <c r="N177" s="83" t="s">
        <v>252</v>
      </c>
      <c r="O177" s="92" t="s">
        <v>134</v>
      </c>
      <c r="P177" s="92" t="s">
        <v>135</v>
      </c>
    </row>
    <row r="178" spans="2:16" s="19" customFormat="1" ht="22.9" customHeight="1" x14ac:dyDescent="0.35">
      <c r="B178" s="87" t="s">
        <v>426</v>
      </c>
      <c r="C178" s="79" t="s">
        <v>569</v>
      </c>
      <c r="D178" s="133" t="s">
        <v>6</v>
      </c>
      <c r="E178" s="133" t="s">
        <v>36</v>
      </c>
      <c r="F178" s="85" t="s">
        <v>35</v>
      </c>
      <c r="G178" s="135" t="s">
        <v>622</v>
      </c>
      <c r="H178" s="90">
        <v>43313</v>
      </c>
      <c r="I178" s="98">
        <v>43342</v>
      </c>
      <c r="J178" s="91">
        <v>43354</v>
      </c>
      <c r="K178" s="118" t="s">
        <v>545</v>
      </c>
      <c r="L178" s="99">
        <f>5700.11+846.44</f>
        <v>6546.5499999999993</v>
      </c>
      <c r="M178" s="92" t="s">
        <v>132</v>
      </c>
      <c r="N178" s="83" t="s">
        <v>252</v>
      </c>
      <c r="O178" s="92" t="s">
        <v>134</v>
      </c>
      <c r="P178" s="92" t="s">
        <v>135</v>
      </c>
    </row>
    <row r="179" spans="2:16" s="19" customFormat="1" ht="22.9" customHeight="1" x14ac:dyDescent="0.35">
      <c r="B179" s="87" t="s">
        <v>426</v>
      </c>
      <c r="C179" s="79" t="s">
        <v>567</v>
      </c>
      <c r="D179" s="133" t="s">
        <v>91</v>
      </c>
      <c r="E179" s="133" t="s">
        <v>36</v>
      </c>
      <c r="F179" s="85" t="s">
        <v>35</v>
      </c>
      <c r="G179" s="135" t="s">
        <v>616</v>
      </c>
      <c r="H179" s="90">
        <v>43313</v>
      </c>
      <c r="I179" s="98">
        <v>43327</v>
      </c>
      <c r="J179" s="91">
        <v>43334</v>
      </c>
      <c r="K179" s="118" t="s">
        <v>546</v>
      </c>
      <c r="L179" s="99">
        <v>15991.6</v>
      </c>
      <c r="M179" s="92" t="s">
        <v>132</v>
      </c>
      <c r="N179" s="83" t="s">
        <v>252</v>
      </c>
      <c r="O179" s="92" t="s">
        <v>134</v>
      </c>
      <c r="P179" s="92" t="s">
        <v>135</v>
      </c>
    </row>
    <row r="180" spans="2:16" s="19" customFormat="1" ht="22.9" customHeight="1" x14ac:dyDescent="0.35">
      <c r="B180" s="87" t="s">
        <v>426</v>
      </c>
      <c r="C180" s="79" t="s">
        <v>564</v>
      </c>
      <c r="D180" s="133" t="s">
        <v>60</v>
      </c>
      <c r="E180" s="133" t="s">
        <v>38</v>
      </c>
      <c r="F180" s="85" t="s">
        <v>35</v>
      </c>
      <c r="G180" s="135" t="s">
        <v>607</v>
      </c>
      <c r="H180" s="90">
        <v>43313</v>
      </c>
      <c r="I180" s="98">
        <v>43327</v>
      </c>
      <c r="J180" s="91">
        <v>43334</v>
      </c>
      <c r="K180" s="118" t="s">
        <v>547</v>
      </c>
      <c r="L180" s="99">
        <v>2609.84</v>
      </c>
      <c r="M180" s="92" t="s">
        <v>132</v>
      </c>
      <c r="N180" s="83" t="s">
        <v>252</v>
      </c>
      <c r="O180" s="92" t="s">
        <v>134</v>
      </c>
      <c r="P180" s="92" t="s">
        <v>135</v>
      </c>
    </row>
    <row r="181" spans="2:16" s="19" customFormat="1" ht="22.9" customHeight="1" x14ac:dyDescent="0.35">
      <c r="B181" s="87" t="s">
        <v>426</v>
      </c>
      <c r="C181" s="79" t="s">
        <v>570</v>
      </c>
      <c r="D181" s="133" t="s">
        <v>60</v>
      </c>
      <c r="E181" s="133" t="s">
        <v>38</v>
      </c>
      <c r="F181" s="85" t="s">
        <v>35</v>
      </c>
      <c r="G181" s="135" t="s">
        <v>617</v>
      </c>
      <c r="H181" s="90">
        <v>43313</v>
      </c>
      <c r="I181" s="98">
        <v>43342</v>
      </c>
      <c r="J181" s="91">
        <v>43343</v>
      </c>
      <c r="K181" s="118" t="s">
        <v>548</v>
      </c>
      <c r="L181" s="99">
        <f>5741.48+293.63</f>
        <v>6035.11</v>
      </c>
      <c r="M181" s="92" t="s">
        <v>132</v>
      </c>
      <c r="N181" s="83" t="s">
        <v>252</v>
      </c>
      <c r="O181" s="92" t="s">
        <v>134</v>
      </c>
      <c r="P181" s="92" t="s">
        <v>135</v>
      </c>
    </row>
    <row r="182" spans="2:16" s="19" customFormat="1" ht="22.9" customHeight="1" x14ac:dyDescent="0.35">
      <c r="B182" s="87" t="s">
        <v>426</v>
      </c>
      <c r="C182" s="79" t="s">
        <v>563</v>
      </c>
      <c r="D182" s="133" t="s">
        <v>92</v>
      </c>
      <c r="E182" s="133" t="s">
        <v>36</v>
      </c>
      <c r="F182" s="85" t="s">
        <v>35</v>
      </c>
      <c r="G182" s="135" t="s">
        <v>607</v>
      </c>
      <c r="H182" s="90">
        <v>43313</v>
      </c>
      <c r="I182" s="98">
        <v>43327</v>
      </c>
      <c r="J182" s="91">
        <v>43334</v>
      </c>
      <c r="K182" s="118" t="s">
        <v>549</v>
      </c>
      <c r="L182" s="99">
        <v>5738.59</v>
      </c>
      <c r="M182" s="92" t="s">
        <v>132</v>
      </c>
      <c r="N182" s="83" t="s">
        <v>252</v>
      </c>
      <c r="O182" s="92" t="s">
        <v>134</v>
      </c>
      <c r="P182" s="92" t="s">
        <v>135</v>
      </c>
    </row>
    <row r="183" spans="2:16" s="19" customFormat="1" ht="22.9" customHeight="1" x14ac:dyDescent="0.35">
      <c r="B183" s="87" t="s">
        <v>426</v>
      </c>
      <c r="C183" s="79" t="s">
        <v>565</v>
      </c>
      <c r="D183" s="133" t="s">
        <v>92</v>
      </c>
      <c r="E183" s="133" t="s">
        <v>36</v>
      </c>
      <c r="F183" s="85" t="s">
        <v>35</v>
      </c>
      <c r="G183" s="135" t="s">
        <v>617</v>
      </c>
      <c r="H183" s="90">
        <v>43313</v>
      </c>
      <c r="I183" s="98">
        <v>43342</v>
      </c>
      <c r="J183" s="91">
        <v>43343</v>
      </c>
      <c r="K183" s="118" t="s">
        <v>550</v>
      </c>
      <c r="L183" s="99">
        <f>6265.14+1137.38</f>
        <v>7402.52</v>
      </c>
      <c r="M183" s="92" t="s">
        <v>132</v>
      </c>
      <c r="N183" s="83" t="s">
        <v>252</v>
      </c>
      <c r="O183" s="92" t="s">
        <v>134</v>
      </c>
      <c r="P183" s="92" t="s">
        <v>135</v>
      </c>
    </row>
    <row r="184" spans="2:16" s="19" customFormat="1" ht="22.9" customHeight="1" x14ac:dyDescent="0.35">
      <c r="B184" s="87" t="s">
        <v>426</v>
      </c>
      <c r="C184" s="79" t="s">
        <v>566</v>
      </c>
      <c r="D184" s="133" t="s">
        <v>541</v>
      </c>
      <c r="E184" s="133" t="s">
        <v>36</v>
      </c>
      <c r="F184" s="85" t="s">
        <v>35</v>
      </c>
      <c r="G184" s="135" t="s">
        <v>621</v>
      </c>
      <c r="H184" s="90">
        <v>43313</v>
      </c>
      <c r="I184" s="98">
        <v>43327</v>
      </c>
      <c r="J184" s="91">
        <v>43334</v>
      </c>
      <c r="K184" s="118" t="s">
        <v>551</v>
      </c>
      <c r="L184" s="99">
        <v>27443.29</v>
      </c>
      <c r="M184" s="92" t="s">
        <v>132</v>
      </c>
      <c r="N184" s="83" t="s">
        <v>252</v>
      </c>
      <c r="O184" s="92" t="s">
        <v>134</v>
      </c>
      <c r="P184" s="92" t="s">
        <v>135</v>
      </c>
    </row>
    <row r="185" spans="2:16" s="19" customFormat="1" ht="22.9" customHeight="1" x14ac:dyDescent="0.35">
      <c r="B185" s="87" t="s">
        <v>426</v>
      </c>
      <c r="C185" s="79" t="s">
        <v>571</v>
      </c>
      <c r="D185" s="133" t="s">
        <v>541</v>
      </c>
      <c r="E185" s="133" t="s">
        <v>36</v>
      </c>
      <c r="F185" s="85" t="s">
        <v>35</v>
      </c>
      <c r="G185" s="135" t="s">
        <v>617</v>
      </c>
      <c r="H185" s="90">
        <v>43313</v>
      </c>
      <c r="I185" s="98">
        <v>43342</v>
      </c>
      <c r="J185" s="91">
        <v>43343</v>
      </c>
      <c r="K185" s="118" t="s">
        <v>552</v>
      </c>
      <c r="L185" s="99">
        <f>27443.49+4024.47</f>
        <v>31467.960000000003</v>
      </c>
      <c r="M185" s="92" t="s">
        <v>132</v>
      </c>
      <c r="N185" s="83" t="s">
        <v>252</v>
      </c>
      <c r="O185" s="92" t="s">
        <v>134</v>
      </c>
      <c r="P185" s="92" t="s">
        <v>135</v>
      </c>
    </row>
    <row r="186" spans="2:16" s="19" customFormat="1" ht="22.9" customHeight="1" x14ac:dyDescent="0.35">
      <c r="B186" s="87" t="s">
        <v>426</v>
      </c>
      <c r="C186" s="79" t="s">
        <v>572</v>
      </c>
      <c r="D186" s="133" t="s">
        <v>93</v>
      </c>
      <c r="E186" s="133" t="s">
        <v>36</v>
      </c>
      <c r="F186" s="85" t="s">
        <v>35</v>
      </c>
      <c r="G186" s="135" t="s">
        <v>607</v>
      </c>
      <c r="H186" s="90">
        <v>43313</v>
      </c>
      <c r="I186" s="98">
        <v>43327</v>
      </c>
      <c r="J186" s="91">
        <v>43334</v>
      </c>
      <c r="K186" s="118" t="s">
        <v>553</v>
      </c>
      <c r="L186" s="99">
        <v>11157.63</v>
      </c>
      <c r="M186" s="92" t="s">
        <v>132</v>
      </c>
      <c r="N186" s="83" t="s">
        <v>252</v>
      </c>
      <c r="O186" s="92" t="s">
        <v>134</v>
      </c>
      <c r="P186" s="92" t="s">
        <v>135</v>
      </c>
    </row>
    <row r="187" spans="2:16" s="19" customFormat="1" ht="22.9" customHeight="1" x14ac:dyDescent="0.35">
      <c r="B187" s="87" t="s">
        <v>426</v>
      </c>
      <c r="C187" s="79" t="s">
        <v>573</v>
      </c>
      <c r="D187" s="133" t="s">
        <v>93</v>
      </c>
      <c r="E187" s="133" t="s">
        <v>36</v>
      </c>
      <c r="F187" s="85" t="s">
        <v>35</v>
      </c>
      <c r="G187" s="135" t="s">
        <v>617</v>
      </c>
      <c r="H187" s="90">
        <v>43313</v>
      </c>
      <c r="I187" s="98">
        <v>43342</v>
      </c>
      <c r="J187" s="91">
        <v>43343</v>
      </c>
      <c r="K187" s="118" t="s">
        <v>554</v>
      </c>
      <c r="L187" s="99">
        <f>11157.63+1865.69</f>
        <v>13023.32</v>
      </c>
      <c r="M187" s="92" t="s">
        <v>132</v>
      </c>
      <c r="N187" s="83" t="s">
        <v>252</v>
      </c>
      <c r="O187" s="92" t="s">
        <v>134</v>
      </c>
      <c r="P187" s="92" t="s">
        <v>135</v>
      </c>
    </row>
    <row r="188" spans="2:16" s="19" customFormat="1" ht="22.9" customHeight="1" x14ac:dyDescent="0.35">
      <c r="B188" s="87" t="s">
        <v>426</v>
      </c>
      <c r="C188" s="79" t="s">
        <v>574</v>
      </c>
      <c r="D188" s="133" t="s">
        <v>1620</v>
      </c>
      <c r="E188" s="133" t="s">
        <v>38</v>
      </c>
      <c r="F188" s="85" t="s">
        <v>591</v>
      </c>
      <c r="G188" s="135" t="s">
        <v>599</v>
      </c>
      <c r="H188" s="90">
        <v>43313</v>
      </c>
      <c r="I188" s="98">
        <v>43327</v>
      </c>
      <c r="J188" s="91">
        <v>43346</v>
      </c>
      <c r="K188" s="118" t="s">
        <v>555</v>
      </c>
      <c r="L188" s="99">
        <v>2125.87</v>
      </c>
      <c r="M188" s="92" t="s">
        <v>132</v>
      </c>
      <c r="N188" s="83" t="s">
        <v>180</v>
      </c>
      <c r="O188" s="92" t="s">
        <v>134</v>
      </c>
      <c r="P188" s="92" t="s">
        <v>135</v>
      </c>
    </row>
    <row r="189" spans="2:16" s="19" customFormat="1" ht="22.9" customHeight="1" x14ac:dyDescent="0.35">
      <c r="B189" s="87" t="s">
        <v>426</v>
      </c>
      <c r="C189" s="79" t="s">
        <v>575</v>
      </c>
      <c r="D189" s="133" t="s">
        <v>1620</v>
      </c>
      <c r="E189" s="133" t="s">
        <v>38</v>
      </c>
      <c r="F189" s="85" t="s">
        <v>591</v>
      </c>
      <c r="G189" s="135" t="s">
        <v>600</v>
      </c>
      <c r="H189" s="90">
        <v>43313</v>
      </c>
      <c r="I189" s="98">
        <v>43342</v>
      </c>
      <c r="J189" s="91">
        <v>43346</v>
      </c>
      <c r="K189" s="118" t="s">
        <v>556</v>
      </c>
      <c r="L189" s="99">
        <v>2125.87</v>
      </c>
      <c r="M189" s="92" t="s">
        <v>132</v>
      </c>
      <c r="N189" s="83" t="s">
        <v>180</v>
      </c>
      <c r="O189" s="92" t="s">
        <v>134</v>
      </c>
      <c r="P189" s="92" t="s">
        <v>135</v>
      </c>
    </row>
    <row r="190" spans="2:16" s="19" customFormat="1" ht="22.9" customHeight="1" x14ac:dyDescent="0.35">
      <c r="B190" s="87" t="s">
        <v>426</v>
      </c>
      <c r="C190" s="79" t="s">
        <v>576</v>
      </c>
      <c r="D190" s="133" t="s">
        <v>124</v>
      </c>
      <c r="E190" s="133" t="s">
        <v>38</v>
      </c>
      <c r="F190" s="85" t="s">
        <v>35</v>
      </c>
      <c r="G190" s="135" t="s">
        <v>607</v>
      </c>
      <c r="H190" s="90">
        <v>43313</v>
      </c>
      <c r="I190" s="98">
        <v>43327</v>
      </c>
      <c r="J190" s="91">
        <v>43334</v>
      </c>
      <c r="K190" s="118" t="s">
        <v>557</v>
      </c>
      <c r="L190" s="99">
        <v>5650.07</v>
      </c>
      <c r="M190" s="92" t="s">
        <v>132</v>
      </c>
      <c r="N190" s="83" t="s">
        <v>252</v>
      </c>
      <c r="O190" s="92" t="s">
        <v>134</v>
      </c>
      <c r="P190" s="92" t="s">
        <v>135</v>
      </c>
    </row>
    <row r="191" spans="2:16" s="19" customFormat="1" ht="22.9" customHeight="1" x14ac:dyDescent="0.35">
      <c r="B191" s="87" t="s">
        <v>426</v>
      </c>
      <c r="C191" s="79" t="s">
        <v>577</v>
      </c>
      <c r="D191" s="133" t="s">
        <v>124</v>
      </c>
      <c r="E191" s="133" t="s">
        <v>38</v>
      </c>
      <c r="F191" s="85" t="s">
        <v>35</v>
      </c>
      <c r="G191" s="135" t="s">
        <v>617</v>
      </c>
      <c r="H191" s="90">
        <v>43313</v>
      </c>
      <c r="I191" s="98">
        <v>43342</v>
      </c>
      <c r="J191" s="91">
        <v>43343</v>
      </c>
      <c r="K191" s="118" t="s">
        <v>558</v>
      </c>
      <c r="L191" s="99">
        <f>5650.07+326.78</f>
        <v>5976.8499999999995</v>
      </c>
      <c r="M191" s="92" t="s">
        <v>132</v>
      </c>
      <c r="N191" s="83" t="s">
        <v>252</v>
      </c>
      <c r="O191" s="92" t="s">
        <v>134</v>
      </c>
      <c r="P191" s="92" t="s">
        <v>135</v>
      </c>
    </row>
    <row r="192" spans="2:16" s="19" customFormat="1" ht="22.9" customHeight="1" x14ac:dyDescent="0.35">
      <c r="B192" s="87" t="s">
        <v>426</v>
      </c>
      <c r="C192" s="79" t="s">
        <v>578</v>
      </c>
      <c r="D192" s="133" t="s">
        <v>624</v>
      </c>
      <c r="E192" s="133" t="s">
        <v>38</v>
      </c>
      <c r="F192" s="85" t="s">
        <v>35</v>
      </c>
      <c r="G192" s="135" t="s">
        <v>607</v>
      </c>
      <c r="H192" s="90">
        <v>43313</v>
      </c>
      <c r="I192" s="98">
        <v>43327</v>
      </c>
      <c r="J192" s="91">
        <v>43334</v>
      </c>
      <c r="K192" s="118" t="s">
        <v>559</v>
      </c>
      <c r="L192" s="99">
        <v>5650.07</v>
      </c>
      <c r="M192" s="92" t="s">
        <v>132</v>
      </c>
      <c r="N192" s="83" t="s">
        <v>252</v>
      </c>
      <c r="O192" s="92" t="s">
        <v>134</v>
      </c>
      <c r="P192" s="92" t="s">
        <v>135</v>
      </c>
    </row>
    <row r="193" spans="1:16" s="19" customFormat="1" ht="22.9" customHeight="1" x14ac:dyDescent="0.35">
      <c r="B193" s="87" t="s">
        <v>426</v>
      </c>
      <c r="C193" s="79" t="s">
        <v>579</v>
      </c>
      <c r="D193" s="133" t="s">
        <v>624</v>
      </c>
      <c r="E193" s="133" t="s">
        <v>38</v>
      </c>
      <c r="F193" s="85" t="s">
        <v>35</v>
      </c>
      <c r="G193" s="135" t="s">
        <v>608</v>
      </c>
      <c r="H193" s="90">
        <v>43313</v>
      </c>
      <c r="I193" s="98">
        <v>43342</v>
      </c>
      <c r="J193" s="91">
        <v>43343</v>
      </c>
      <c r="K193" s="118" t="s">
        <v>560</v>
      </c>
      <c r="L193" s="99">
        <v>5650.07</v>
      </c>
      <c r="M193" s="92" t="s">
        <v>132</v>
      </c>
      <c r="N193" s="83" t="s">
        <v>252</v>
      </c>
      <c r="O193" s="92" t="s">
        <v>134</v>
      </c>
      <c r="P193" s="92" t="s">
        <v>135</v>
      </c>
    </row>
    <row r="194" spans="1:16" s="19" customFormat="1" ht="22.9" customHeight="1" x14ac:dyDescent="0.35">
      <c r="B194" s="87" t="s">
        <v>452</v>
      </c>
      <c r="C194" s="79" t="s">
        <v>746</v>
      </c>
      <c r="D194" s="133" t="s">
        <v>1622</v>
      </c>
      <c r="E194" s="133" t="s">
        <v>36</v>
      </c>
      <c r="F194" s="85" t="s">
        <v>32</v>
      </c>
      <c r="G194" s="135" t="s">
        <v>11</v>
      </c>
      <c r="H194" s="90">
        <v>43344</v>
      </c>
      <c r="I194" s="81">
        <v>43348</v>
      </c>
      <c r="J194" s="91">
        <v>43319</v>
      </c>
      <c r="K194" s="118" t="s">
        <v>497</v>
      </c>
      <c r="L194" s="92">
        <v>474.5</v>
      </c>
      <c r="M194" s="92" t="s">
        <v>132</v>
      </c>
      <c r="N194" s="83" t="s">
        <v>180</v>
      </c>
      <c r="O194" s="92" t="s">
        <v>140</v>
      </c>
      <c r="P194" s="92" t="s">
        <v>135</v>
      </c>
    </row>
    <row r="195" spans="1:16" s="18" customFormat="1" ht="22.9" customHeight="1" x14ac:dyDescent="0.35">
      <c r="A195" s="19"/>
      <c r="B195" s="87" t="s">
        <v>627</v>
      </c>
      <c r="C195" s="79" t="s">
        <v>628</v>
      </c>
      <c r="D195" s="133" t="s">
        <v>898</v>
      </c>
      <c r="E195" s="133" t="s">
        <v>387</v>
      </c>
      <c r="F195" s="85" t="s">
        <v>629</v>
      </c>
      <c r="G195" s="135" t="s">
        <v>751</v>
      </c>
      <c r="H195" s="90">
        <v>43344</v>
      </c>
      <c r="I195" s="81">
        <v>43346</v>
      </c>
      <c r="J195" s="91">
        <v>43340</v>
      </c>
      <c r="K195" s="118" t="s">
        <v>630</v>
      </c>
      <c r="L195" s="92">
        <v>951138.89</v>
      </c>
      <c r="M195" s="92" t="s">
        <v>132</v>
      </c>
      <c r="N195" s="83" t="s">
        <v>180</v>
      </c>
      <c r="O195" s="92" t="s">
        <v>140</v>
      </c>
      <c r="P195" s="92" t="s">
        <v>135</v>
      </c>
    </row>
    <row r="196" spans="1:16" s="18" customFormat="1" ht="22.9" customHeight="1" x14ac:dyDescent="0.35">
      <c r="A196" s="19"/>
      <c r="B196" s="87" t="s">
        <v>678</v>
      </c>
      <c r="C196" s="79" t="s">
        <v>632</v>
      </c>
      <c r="D196" s="133" t="s">
        <v>457</v>
      </c>
      <c r="E196" s="133" t="s">
        <v>36</v>
      </c>
      <c r="F196" s="85" t="s">
        <v>32</v>
      </c>
      <c r="G196" s="135" t="s">
        <v>11</v>
      </c>
      <c r="H196" s="90">
        <v>43344</v>
      </c>
      <c r="I196" s="81">
        <v>43348</v>
      </c>
      <c r="J196" s="91">
        <v>43342</v>
      </c>
      <c r="K196" s="118" t="s">
        <v>680</v>
      </c>
      <c r="L196" s="92">
        <v>175</v>
      </c>
      <c r="M196" s="92" t="s">
        <v>132</v>
      </c>
      <c r="N196" s="83" t="s">
        <v>180</v>
      </c>
      <c r="O196" s="92" t="s">
        <v>140</v>
      </c>
      <c r="P196" s="92" t="s">
        <v>135</v>
      </c>
    </row>
    <row r="197" spans="1:16" s="18" customFormat="1" ht="22.9" customHeight="1" x14ac:dyDescent="0.35">
      <c r="A197" s="19"/>
      <c r="B197" s="87" t="s">
        <v>678</v>
      </c>
      <c r="C197" s="79" t="s">
        <v>635</v>
      </c>
      <c r="D197" s="133" t="s">
        <v>457</v>
      </c>
      <c r="E197" s="133" t="s">
        <v>36</v>
      </c>
      <c r="F197" s="85" t="s">
        <v>32</v>
      </c>
      <c r="G197" s="135" t="s">
        <v>11</v>
      </c>
      <c r="H197" s="90">
        <v>43344</v>
      </c>
      <c r="I197" s="81">
        <v>43348</v>
      </c>
      <c r="J197" s="91">
        <v>43342</v>
      </c>
      <c r="K197" s="118" t="s">
        <v>682</v>
      </c>
      <c r="L197" s="92">
        <v>60</v>
      </c>
      <c r="M197" s="92" t="s">
        <v>132</v>
      </c>
      <c r="N197" s="83" t="s">
        <v>180</v>
      </c>
      <c r="O197" s="92" t="s">
        <v>140</v>
      </c>
      <c r="P197" s="92" t="s">
        <v>135</v>
      </c>
    </row>
    <row r="198" spans="1:16" s="18" customFormat="1" ht="22.9" customHeight="1" x14ac:dyDescent="0.35">
      <c r="A198" s="19"/>
      <c r="B198" s="87" t="s">
        <v>678</v>
      </c>
      <c r="C198" s="79" t="s">
        <v>639</v>
      </c>
      <c r="D198" s="133" t="s">
        <v>748</v>
      </c>
      <c r="E198" s="133" t="s">
        <v>36</v>
      </c>
      <c r="F198" s="85" t="s">
        <v>32</v>
      </c>
      <c r="G198" s="135" t="s">
        <v>5</v>
      </c>
      <c r="H198" s="90">
        <v>43344</v>
      </c>
      <c r="I198" s="81">
        <v>43348</v>
      </c>
      <c r="J198" s="91">
        <v>43337</v>
      </c>
      <c r="K198" s="118" t="s">
        <v>684</v>
      </c>
      <c r="L198" s="92">
        <v>500</v>
      </c>
      <c r="M198" s="92" t="s">
        <v>132</v>
      </c>
      <c r="N198" s="83" t="s">
        <v>180</v>
      </c>
      <c r="O198" s="92" t="s">
        <v>140</v>
      </c>
      <c r="P198" s="92" t="s">
        <v>135</v>
      </c>
    </row>
    <row r="199" spans="1:16" s="18" customFormat="1" ht="22.9" customHeight="1" x14ac:dyDescent="0.35">
      <c r="A199" s="19"/>
      <c r="B199" s="87" t="s">
        <v>678</v>
      </c>
      <c r="C199" s="79" t="s">
        <v>642</v>
      </c>
      <c r="D199" s="133" t="s">
        <v>21</v>
      </c>
      <c r="E199" s="133" t="s">
        <v>36</v>
      </c>
      <c r="F199" s="85" t="s">
        <v>32</v>
      </c>
      <c r="G199" s="135" t="s">
        <v>584</v>
      </c>
      <c r="H199" s="90">
        <v>43344</v>
      </c>
      <c r="I199" s="81">
        <v>43348</v>
      </c>
      <c r="J199" s="91">
        <v>43342</v>
      </c>
      <c r="K199" s="118" t="s">
        <v>686</v>
      </c>
      <c r="L199" s="92">
        <v>64</v>
      </c>
      <c r="M199" s="92" t="s">
        <v>132</v>
      </c>
      <c r="N199" s="83" t="s">
        <v>180</v>
      </c>
      <c r="O199" s="92" t="s">
        <v>140</v>
      </c>
      <c r="P199" s="92" t="s">
        <v>135</v>
      </c>
    </row>
    <row r="200" spans="1:16" s="18" customFormat="1" ht="22.9" customHeight="1" x14ac:dyDescent="0.35">
      <c r="A200" s="19"/>
      <c r="B200" s="87" t="s">
        <v>678</v>
      </c>
      <c r="C200" s="79" t="s">
        <v>645</v>
      </c>
      <c r="D200" s="133" t="s">
        <v>688</v>
      </c>
      <c r="E200" s="133" t="s">
        <v>36</v>
      </c>
      <c r="F200" s="85" t="s">
        <v>32</v>
      </c>
      <c r="G200" s="135" t="s">
        <v>18</v>
      </c>
      <c r="H200" s="90">
        <v>43344</v>
      </c>
      <c r="I200" s="81">
        <v>43348</v>
      </c>
      <c r="J200" s="91">
        <v>43339</v>
      </c>
      <c r="K200" s="118" t="s">
        <v>689</v>
      </c>
      <c r="L200" s="92">
        <v>650</v>
      </c>
      <c r="M200" s="92" t="s">
        <v>132</v>
      </c>
      <c r="N200" s="83" t="s">
        <v>180</v>
      </c>
      <c r="O200" s="92" t="s">
        <v>140</v>
      </c>
      <c r="P200" s="92" t="s">
        <v>135</v>
      </c>
    </row>
    <row r="201" spans="1:16" s="18" customFormat="1" ht="22.9" customHeight="1" x14ac:dyDescent="0.35">
      <c r="A201" s="19"/>
      <c r="B201" s="87" t="s">
        <v>678</v>
      </c>
      <c r="C201" s="79" t="s">
        <v>648</v>
      </c>
      <c r="D201" s="133" t="s">
        <v>691</v>
      </c>
      <c r="E201" s="133" t="s">
        <v>36</v>
      </c>
      <c r="F201" s="85" t="s">
        <v>32</v>
      </c>
      <c r="G201" s="135" t="s">
        <v>119</v>
      </c>
      <c r="H201" s="90">
        <v>43344</v>
      </c>
      <c r="I201" s="81">
        <v>43348</v>
      </c>
      <c r="J201" s="91">
        <v>43339</v>
      </c>
      <c r="K201" s="118" t="s">
        <v>692</v>
      </c>
      <c r="L201" s="92">
        <v>375</v>
      </c>
      <c r="M201" s="92" t="s">
        <v>132</v>
      </c>
      <c r="N201" s="83" t="s">
        <v>180</v>
      </c>
      <c r="O201" s="92" t="s">
        <v>140</v>
      </c>
      <c r="P201" s="92" t="s">
        <v>135</v>
      </c>
    </row>
    <row r="202" spans="1:16" s="18" customFormat="1" ht="22.9" customHeight="1" x14ac:dyDescent="0.35">
      <c r="A202" s="19"/>
      <c r="B202" s="87" t="s">
        <v>678</v>
      </c>
      <c r="C202" s="79" t="s">
        <v>650</v>
      </c>
      <c r="D202" s="133" t="s">
        <v>688</v>
      </c>
      <c r="E202" s="133" t="s">
        <v>36</v>
      </c>
      <c r="F202" s="85" t="s">
        <v>32</v>
      </c>
      <c r="G202" s="135" t="s">
        <v>11</v>
      </c>
      <c r="H202" s="90">
        <v>43344</v>
      </c>
      <c r="I202" s="81">
        <v>43348</v>
      </c>
      <c r="J202" s="91">
        <v>43341</v>
      </c>
      <c r="K202" s="118" t="s">
        <v>694</v>
      </c>
      <c r="L202" s="92">
        <v>85</v>
      </c>
      <c r="M202" s="92" t="s">
        <v>132</v>
      </c>
      <c r="N202" s="83" t="s">
        <v>180</v>
      </c>
      <c r="O202" s="92" t="s">
        <v>140</v>
      </c>
      <c r="P202" s="92" t="s">
        <v>135</v>
      </c>
    </row>
    <row r="203" spans="1:16" s="18" customFormat="1" ht="22.9" customHeight="1" x14ac:dyDescent="0.35">
      <c r="A203" s="19"/>
      <c r="B203" s="87" t="s">
        <v>678</v>
      </c>
      <c r="C203" s="79" t="s">
        <v>653</v>
      </c>
      <c r="D203" s="133" t="s">
        <v>688</v>
      </c>
      <c r="E203" s="133" t="s">
        <v>36</v>
      </c>
      <c r="F203" s="85" t="s">
        <v>32</v>
      </c>
      <c r="G203" s="135" t="s">
        <v>11</v>
      </c>
      <c r="H203" s="90">
        <v>43344</v>
      </c>
      <c r="I203" s="81">
        <v>43348</v>
      </c>
      <c r="J203" s="91">
        <v>43341</v>
      </c>
      <c r="K203" s="118" t="s">
        <v>696</v>
      </c>
      <c r="L203" s="92">
        <v>100</v>
      </c>
      <c r="M203" s="92" t="s">
        <v>132</v>
      </c>
      <c r="N203" s="83" t="s">
        <v>180</v>
      </c>
      <c r="O203" s="92" t="s">
        <v>140</v>
      </c>
      <c r="P203" s="92" t="s">
        <v>135</v>
      </c>
    </row>
    <row r="204" spans="1:16" s="18" customFormat="1" ht="22.9" customHeight="1" x14ac:dyDescent="0.35">
      <c r="A204" s="19"/>
      <c r="B204" s="87" t="s">
        <v>678</v>
      </c>
      <c r="C204" s="79" t="s">
        <v>658</v>
      </c>
      <c r="D204" s="133" t="s">
        <v>748</v>
      </c>
      <c r="E204" s="133" t="s">
        <v>36</v>
      </c>
      <c r="F204" s="85" t="s">
        <v>32</v>
      </c>
      <c r="G204" s="135" t="s">
        <v>5</v>
      </c>
      <c r="H204" s="90">
        <v>43344</v>
      </c>
      <c r="I204" s="81">
        <v>43348</v>
      </c>
      <c r="J204" s="91">
        <v>43341</v>
      </c>
      <c r="K204" s="118" t="s">
        <v>698</v>
      </c>
      <c r="L204" s="92">
        <v>500</v>
      </c>
      <c r="M204" s="92" t="s">
        <v>132</v>
      </c>
      <c r="N204" s="83" t="s">
        <v>180</v>
      </c>
      <c r="O204" s="92" t="s">
        <v>140</v>
      </c>
      <c r="P204" s="92" t="s">
        <v>135</v>
      </c>
    </row>
    <row r="205" spans="1:16" s="18" customFormat="1" ht="22.9" customHeight="1" x14ac:dyDescent="0.35">
      <c r="A205" s="19"/>
      <c r="B205" s="87" t="s">
        <v>678</v>
      </c>
      <c r="C205" s="79" t="s">
        <v>661</v>
      </c>
      <c r="D205" s="133" t="s">
        <v>700</v>
      </c>
      <c r="E205" s="133" t="s">
        <v>36</v>
      </c>
      <c r="F205" s="85" t="s">
        <v>32</v>
      </c>
      <c r="G205" s="135" t="s">
        <v>112</v>
      </c>
      <c r="H205" s="90">
        <v>43344</v>
      </c>
      <c r="I205" s="81">
        <v>43348</v>
      </c>
      <c r="J205" s="91">
        <v>43341</v>
      </c>
      <c r="K205" s="118" t="s">
        <v>701</v>
      </c>
      <c r="L205" s="92">
        <v>500</v>
      </c>
      <c r="M205" s="92" t="s">
        <v>132</v>
      </c>
      <c r="N205" s="83" t="s">
        <v>180</v>
      </c>
      <c r="O205" s="92" t="s">
        <v>140</v>
      </c>
      <c r="P205" s="92" t="s">
        <v>135</v>
      </c>
    </row>
    <row r="206" spans="1:16" s="18" customFormat="1" ht="22.9" customHeight="1" x14ac:dyDescent="0.35">
      <c r="A206" s="19"/>
      <c r="B206" s="87" t="s">
        <v>678</v>
      </c>
      <c r="C206" s="79" t="s">
        <v>664</v>
      </c>
      <c r="D206" s="133" t="s">
        <v>89</v>
      </c>
      <c r="E206" s="133" t="s">
        <v>36</v>
      </c>
      <c r="F206" s="85" t="s">
        <v>32</v>
      </c>
      <c r="G206" s="135" t="s">
        <v>747</v>
      </c>
      <c r="H206" s="90">
        <v>43344</v>
      </c>
      <c r="I206" s="81">
        <v>43348</v>
      </c>
      <c r="J206" s="91">
        <v>43337</v>
      </c>
      <c r="K206" s="118" t="s">
        <v>120</v>
      </c>
      <c r="L206" s="92">
        <v>10</v>
      </c>
      <c r="M206" s="92" t="s">
        <v>132</v>
      </c>
      <c r="N206" s="83" t="s">
        <v>180</v>
      </c>
      <c r="O206" s="92" t="s">
        <v>120</v>
      </c>
      <c r="P206" s="92" t="s">
        <v>135</v>
      </c>
    </row>
    <row r="207" spans="1:16" s="18" customFormat="1" ht="22.9" customHeight="1" x14ac:dyDescent="0.35">
      <c r="A207" s="19"/>
      <c r="B207" s="87" t="s">
        <v>678</v>
      </c>
      <c r="C207" s="79" t="s">
        <v>666</v>
      </c>
      <c r="D207" s="133" t="s">
        <v>89</v>
      </c>
      <c r="E207" s="133" t="s">
        <v>36</v>
      </c>
      <c r="F207" s="85" t="s">
        <v>32</v>
      </c>
      <c r="G207" s="135" t="s">
        <v>11</v>
      </c>
      <c r="H207" s="90">
        <v>43344</v>
      </c>
      <c r="I207" s="81">
        <v>43348</v>
      </c>
      <c r="J207" s="91">
        <v>43339</v>
      </c>
      <c r="K207" s="118" t="s">
        <v>120</v>
      </c>
      <c r="L207" s="92">
        <v>193</v>
      </c>
      <c r="M207" s="92" t="s">
        <v>132</v>
      </c>
      <c r="N207" s="83" t="s">
        <v>180</v>
      </c>
      <c r="O207" s="92" t="s">
        <v>120</v>
      </c>
      <c r="P207" s="92" t="s">
        <v>135</v>
      </c>
    </row>
    <row r="208" spans="1:16" s="18" customFormat="1" ht="22.9" customHeight="1" x14ac:dyDescent="0.35">
      <c r="A208" s="19"/>
      <c r="B208" s="87" t="s">
        <v>631</v>
      </c>
      <c r="C208" s="79" t="s">
        <v>668</v>
      </c>
      <c r="D208" s="133" t="s">
        <v>456</v>
      </c>
      <c r="E208" s="133" t="s">
        <v>432</v>
      </c>
      <c r="F208" s="85" t="s">
        <v>433</v>
      </c>
      <c r="G208" s="135" t="s">
        <v>1631</v>
      </c>
      <c r="H208" s="90">
        <v>43344</v>
      </c>
      <c r="I208" s="81">
        <v>43354</v>
      </c>
      <c r="J208" s="91">
        <v>43348</v>
      </c>
      <c r="K208" s="118" t="s">
        <v>633</v>
      </c>
      <c r="L208" s="92">
        <v>348000</v>
      </c>
      <c r="M208" s="92" t="s">
        <v>132</v>
      </c>
      <c r="N208" s="83" t="s">
        <v>180</v>
      </c>
      <c r="O208" s="92" t="s">
        <v>140</v>
      </c>
      <c r="P208" s="92" t="s">
        <v>135</v>
      </c>
    </row>
    <row r="209" spans="1:16" s="18" customFormat="1" ht="22.9" customHeight="1" x14ac:dyDescent="0.35">
      <c r="A209" s="19"/>
      <c r="B209" s="87" t="s">
        <v>634</v>
      </c>
      <c r="C209" s="79" t="s">
        <v>670</v>
      </c>
      <c r="D209" s="133" t="s">
        <v>636</v>
      </c>
      <c r="E209" s="133" t="s">
        <v>432</v>
      </c>
      <c r="F209" s="85" t="s">
        <v>588</v>
      </c>
      <c r="G209" s="135" t="s">
        <v>1632</v>
      </c>
      <c r="H209" s="90">
        <v>43344</v>
      </c>
      <c r="I209" s="81">
        <v>43354</v>
      </c>
      <c r="J209" s="91">
        <v>43348</v>
      </c>
      <c r="K209" s="118" t="s">
        <v>637</v>
      </c>
      <c r="L209" s="92">
        <v>810365.85</v>
      </c>
      <c r="M209" s="92" t="s">
        <v>132</v>
      </c>
      <c r="N209" s="83" t="s">
        <v>180</v>
      </c>
      <c r="O209" s="92" t="s">
        <v>140</v>
      </c>
      <c r="P209" s="92" t="s">
        <v>135</v>
      </c>
    </row>
    <row r="210" spans="1:16" s="18" customFormat="1" ht="22.9" customHeight="1" x14ac:dyDescent="0.35">
      <c r="A210" s="19"/>
      <c r="B210" s="87" t="s">
        <v>638</v>
      </c>
      <c r="C210" s="79" t="s">
        <v>672</v>
      </c>
      <c r="D210" s="133" t="s">
        <v>898</v>
      </c>
      <c r="E210" s="133" t="s">
        <v>387</v>
      </c>
      <c r="F210" s="85" t="s">
        <v>629</v>
      </c>
      <c r="G210" s="135" t="s">
        <v>753</v>
      </c>
      <c r="H210" s="90">
        <v>43344</v>
      </c>
      <c r="I210" s="81">
        <v>43354</v>
      </c>
      <c r="J210" s="91">
        <v>43350</v>
      </c>
      <c r="K210" s="118" t="s">
        <v>640</v>
      </c>
      <c r="L210" s="92">
        <v>853559.04</v>
      </c>
      <c r="M210" s="92" t="s">
        <v>132</v>
      </c>
      <c r="N210" s="83" t="s">
        <v>180</v>
      </c>
      <c r="O210" s="92" t="s">
        <v>140</v>
      </c>
      <c r="P210" s="92" t="s">
        <v>135</v>
      </c>
    </row>
    <row r="211" spans="1:16" s="18" customFormat="1" ht="22.9" customHeight="1" x14ac:dyDescent="0.35">
      <c r="A211" s="19"/>
      <c r="B211" s="87" t="s">
        <v>665</v>
      </c>
      <c r="C211" s="79" t="s">
        <v>674</v>
      </c>
      <c r="D211" s="133" t="s">
        <v>86</v>
      </c>
      <c r="E211" s="133" t="s">
        <v>36</v>
      </c>
      <c r="F211" s="85" t="s">
        <v>32</v>
      </c>
      <c r="G211" s="135" t="s">
        <v>18</v>
      </c>
      <c r="H211" s="90">
        <v>43344</v>
      </c>
      <c r="I211" s="81">
        <v>43354</v>
      </c>
      <c r="J211" s="91">
        <v>43346</v>
      </c>
      <c r="K211" s="118" t="s">
        <v>667</v>
      </c>
      <c r="L211" s="92">
        <v>450</v>
      </c>
      <c r="M211" s="92" t="s">
        <v>132</v>
      </c>
      <c r="N211" s="83" t="s">
        <v>180</v>
      </c>
      <c r="O211" s="92" t="s">
        <v>140</v>
      </c>
      <c r="P211" s="92" t="s">
        <v>135</v>
      </c>
    </row>
    <row r="212" spans="1:16" s="18" customFormat="1" ht="22.9" customHeight="1" x14ac:dyDescent="0.35">
      <c r="A212" s="19"/>
      <c r="B212" s="87" t="s">
        <v>665</v>
      </c>
      <c r="C212" s="79" t="s">
        <v>676</v>
      </c>
      <c r="D212" s="133" t="s">
        <v>87</v>
      </c>
      <c r="E212" s="133" t="s">
        <v>36</v>
      </c>
      <c r="F212" s="85" t="s">
        <v>32</v>
      </c>
      <c r="G212" s="135" t="s">
        <v>11</v>
      </c>
      <c r="H212" s="90">
        <v>43344</v>
      </c>
      <c r="I212" s="81">
        <v>43354</v>
      </c>
      <c r="J212" s="91">
        <v>43349</v>
      </c>
      <c r="K212" s="118" t="s">
        <v>669</v>
      </c>
      <c r="L212" s="92">
        <v>693</v>
      </c>
      <c r="M212" s="92" t="s">
        <v>132</v>
      </c>
      <c r="N212" s="83" t="s">
        <v>180</v>
      </c>
      <c r="O212" s="92" t="s">
        <v>140</v>
      </c>
      <c r="P212" s="92" t="s">
        <v>135</v>
      </c>
    </row>
    <row r="213" spans="1:16" s="18" customFormat="1" ht="22.9" customHeight="1" x14ac:dyDescent="0.35">
      <c r="A213" s="19"/>
      <c r="B213" s="87" t="s">
        <v>665</v>
      </c>
      <c r="C213" s="79" t="s">
        <v>679</v>
      </c>
      <c r="D213" s="133" t="s">
        <v>21</v>
      </c>
      <c r="E213" s="133" t="s">
        <v>36</v>
      </c>
      <c r="F213" s="85" t="s">
        <v>32</v>
      </c>
      <c r="G213" s="135" t="s">
        <v>22</v>
      </c>
      <c r="H213" s="90">
        <v>43344</v>
      </c>
      <c r="I213" s="81">
        <v>43354</v>
      </c>
      <c r="J213" s="91">
        <v>43349</v>
      </c>
      <c r="K213" s="118" t="s">
        <v>671</v>
      </c>
      <c r="L213" s="92">
        <v>98</v>
      </c>
      <c r="M213" s="92" t="s">
        <v>132</v>
      </c>
      <c r="N213" s="83" t="s">
        <v>180</v>
      </c>
      <c r="O213" s="92" t="s">
        <v>140</v>
      </c>
      <c r="P213" s="92" t="s">
        <v>135</v>
      </c>
    </row>
    <row r="214" spans="1:16" s="18" customFormat="1" ht="22.9" customHeight="1" x14ac:dyDescent="0.35">
      <c r="A214" s="19"/>
      <c r="B214" s="87" t="s">
        <v>665</v>
      </c>
      <c r="C214" s="79" t="s">
        <v>681</v>
      </c>
      <c r="D214" s="133" t="s">
        <v>21</v>
      </c>
      <c r="E214" s="133" t="s">
        <v>36</v>
      </c>
      <c r="F214" s="85" t="s">
        <v>32</v>
      </c>
      <c r="G214" s="135" t="s">
        <v>22</v>
      </c>
      <c r="H214" s="90">
        <v>43344</v>
      </c>
      <c r="I214" s="81">
        <v>43354</v>
      </c>
      <c r="J214" s="91">
        <v>43349</v>
      </c>
      <c r="K214" s="118" t="s">
        <v>673</v>
      </c>
      <c r="L214" s="92">
        <v>64</v>
      </c>
      <c r="M214" s="92" t="s">
        <v>132</v>
      </c>
      <c r="N214" s="83" t="s">
        <v>180</v>
      </c>
      <c r="O214" s="92" t="s">
        <v>140</v>
      </c>
      <c r="P214" s="92" t="s">
        <v>135</v>
      </c>
    </row>
    <row r="215" spans="1:16" s="18" customFormat="1" ht="22.9" customHeight="1" x14ac:dyDescent="0.35">
      <c r="A215" s="19"/>
      <c r="B215" s="87" t="s">
        <v>665</v>
      </c>
      <c r="C215" s="79" t="s">
        <v>683</v>
      </c>
      <c r="D215" s="133" t="s">
        <v>87</v>
      </c>
      <c r="E215" s="133" t="s">
        <v>36</v>
      </c>
      <c r="F215" s="85" t="s">
        <v>32</v>
      </c>
      <c r="G215" s="135" t="s">
        <v>11</v>
      </c>
      <c r="H215" s="90">
        <v>43344</v>
      </c>
      <c r="I215" s="81">
        <v>43354</v>
      </c>
      <c r="J215" s="91">
        <v>43349</v>
      </c>
      <c r="K215" s="118" t="s">
        <v>675</v>
      </c>
      <c r="L215" s="92">
        <v>103</v>
      </c>
      <c r="M215" s="92" t="s">
        <v>132</v>
      </c>
      <c r="N215" s="83" t="s">
        <v>180</v>
      </c>
      <c r="O215" s="92" t="s">
        <v>140</v>
      </c>
      <c r="P215" s="92" t="s">
        <v>135</v>
      </c>
    </row>
    <row r="216" spans="1:16" s="18" customFormat="1" ht="22.9" customHeight="1" x14ac:dyDescent="0.35">
      <c r="A216" s="19"/>
      <c r="B216" s="87" t="s">
        <v>665</v>
      </c>
      <c r="C216" s="79" t="s">
        <v>685</v>
      </c>
      <c r="D216" s="133" t="s">
        <v>1622</v>
      </c>
      <c r="E216" s="133" t="s">
        <v>36</v>
      </c>
      <c r="F216" s="85" t="s">
        <v>32</v>
      </c>
      <c r="G216" s="135" t="s">
        <v>11</v>
      </c>
      <c r="H216" s="90">
        <v>43344</v>
      </c>
      <c r="I216" s="81">
        <v>43354</v>
      </c>
      <c r="J216" s="91">
        <v>43347</v>
      </c>
      <c r="K216" s="118" t="s">
        <v>677</v>
      </c>
      <c r="L216" s="92">
        <v>163.5</v>
      </c>
      <c r="M216" s="92" t="s">
        <v>132</v>
      </c>
      <c r="N216" s="83" t="s">
        <v>180</v>
      </c>
      <c r="O216" s="92" t="s">
        <v>140</v>
      </c>
      <c r="P216" s="92" t="s">
        <v>135</v>
      </c>
    </row>
    <row r="217" spans="1:16" s="18" customFormat="1" ht="22.9" customHeight="1" x14ac:dyDescent="0.35">
      <c r="A217" s="19"/>
      <c r="B217" s="87" t="s">
        <v>641</v>
      </c>
      <c r="C217" s="79" t="s">
        <v>687</v>
      </c>
      <c r="D217" s="133" t="s">
        <v>203</v>
      </c>
      <c r="E217" s="133" t="s">
        <v>432</v>
      </c>
      <c r="F217" s="85" t="s">
        <v>1281</v>
      </c>
      <c r="G217" s="135" t="s">
        <v>755</v>
      </c>
      <c r="H217" s="90">
        <v>43344</v>
      </c>
      <c r="I217" s="81">
        <v>43355</v>
      </c>
      <c r="J217" s="91">
        <v>43353</v>
      </c>
      <c r="K217" s="118" t="s">
        <v>643</v>
      </c>
      <c r="L217" s="92">
        <v>56932.51</v>
      </c>
      <c r="M217" s="92" t="s">
        <v>132</v>
      </c>
      <c r="N217" s="83" t="s">
        <v>180</v>
      </c>
      <c r="O217" s="92" t="s">
        <v>140</v>
      </c>
      <c r="P217" s="92" t="s">
        <v>135</v>
      </c>
    </row>
    <row r="218" spans="1:16" s="18" customFormat="1" ht="22.9" customHeight="1" x14ac:dyDescent="0.35">
      <c r="A218" s="19"/>
      <c r="B218" s="87" t="s">
        <v>644</v>
      </c>
      <c r="C218" s="79" t="s">
        <v>690</v>
      </c>
      <c r="D218" s="133" t="s">
        <v>898</v>
      </c>
      <c r="E218" s="133" t="s">
        <v>387</v>
      </c>
      <c r="F218" s="85" t="s">
        <v>629</v>
      </c>
      <c r="G218" s="135" t="s">
        <v>1247</v>
      </c>
      <c r="H218" s="90">
        <v>43344</v>
      </c>
      <c r="I218" s="81">
        <v>43357</v>
      </c>
      <c r="J218" s="91">
        <v>43355</v>
      </c>
      <c r="K218" s="118" t="s">
        <v>646</v>
      </c>
      <c r="L218" s="92">
        <v>174000</v>
      </c>
      <c r="M218" s="92" t="s">
        <v>132</v>
      </c>
      <c r="N218" s="83" t="s">
        <v>180</v>
      </c>
      <c r="O218" s="92" t="s">
        <v>140</v>
      </c>
      <c r="P218" s="92" t="s">
        <v>135</v>
      </c>
    </row>
    <row r="219" spans="1:16" s="18" customFormat="1" ht="22.9" customHeight="1" x14ac:dyDescent="0.35">
      <c r="A219" s="19"/>
      <c r="B219" s="87" t="s">
        <v>660</v>
      </c>
      <c r="C219" s="79" t="s">
        <v>693</v>
      </c>
      <c r="D219" s="133" t="s">
        <v>662</v>
      </c>
      <c r="E219" s="133" t="s">
        <v>36</v>
      </c>
      <c r="F219" s="85" t="s">
        <v>32</v>
      </c>
      <c r="G219" s="135" t="s">
        <v>5</v>
      </c>
      <c r="H219" s="90">
        <v>43344</v>
      </c>
      <c r="I219" s="81">
        <v>43360</v>
      </c>
      <c r="J219" s="91">
        <v>43354</v>
      </c>
      <c r="K219" s="118" t="s">
        <v>663</v>
      </c>
      <c r="L219" s="92">
        <v>300</v>
      </c>
      <c r="M219" s="92" t="s">
        <v>132</v>
      </c>
      <c r="N219" s="83" t="s">
        <v>180</v>
      </c>
      <c r="O219" s="92" t="s">
        <v>140</v>
      </c>
      <c r="P219" s="92" t="s">
        <v>135</v>
      </c>
    </row>
    <row r="220" spans="1:16" s="18" customFormat="1" ht="22.9" customHeight="1" x14ac:dyDescent="0.35">
      <c r="A220" s="19"/>
      <c r="B220" s="87">
        <v>6832</v>
      </c>
      <c r="C220" s="79" t="s">
        <v>695</v>
      </c>
      <c r="D220" s="133" t="s">
        <v>113</v>
      </c>
      <c r="E220" s="133" t="s">
        <v>432</v>
      </c>
      <c r="F220" s="85" t="s">
        <v>431</v>
      </c>
      <c r="G220" s="135" t="s">
        <v>752</v>
      </c>
      <c r="H220" s="90">
        <v>43344</v>
      </c>
      <c r="I220" s="81">
        <v>43362</v>
      </c>
      <c r="J220" s="91">
        <v>43357</v>
      </c>
      <c r="K220" s="118" t="s">
        <v>651</v>
      </c>
      <c r="L220" s="92">
        <v>173901.85</v>
      </c>
      <c r="M220" s="92" t="s">
        <v>132</v>
      </c>
      <c r="N220" s="83" t="s">
        <v>180</v>
      </c>
      <c r="O220" s="92" t="s">
        <v>140</v>
      </c>
      <c r="P220" s="92" t="s">
        <v>135</v>
      </c>
    </row>
    <row r="221" spans="1:16" s="18" customFormat="1" ht="22.9" customHeight="1" x14ac:dyDescent="0.35">
      <c r="A221" s="19"/>
      <c r="B221" s="87" t="s">
        <v>647</v>
      </c>
      <c r="C221" s="79" t="s">
        <v>697</v>
      </c>
      <c r="D221" s="133" t="s">
        <v>113</v>
      </c>
      <c r="E221" s="133" t="s">
        <v>432</v>
      </c>
      <c r="F221" s="85" t="s">
        <v>115</v>
      </c>
      <c r="G221" s="135" t="s">
        <v>1033</v>
      </c>
      <c r="H221" s="90">
        <v>43344</v>
      </c>
      <c r="I221" s="81">
        <v>43362</v>
      </c>
      <c r="J221" s="91">
        <v>43357</v>
      </c>
      <c r="K221" s="118" t="s">
        <v>649</v>
      </c>
      <c r="L221" s="92">
        <v>58555.360000000001</v>
      </c>
      <c r="M221" s="92" t="s">
        <v>132</v>
      </c>
      <c r="N221" s="83" t="s">
        <v>180</v>
      </c>
      <c r="O221" s="92" t="s">
        <v>140</v>
      </c>
      <c r="P221" s="92" t="s">
        <v>135</v>
      </c>
    </row>
    <row r="222" spans="1:16" s="18" customFormat="1" ht="22.9" customHeight="1" x14ac:dyDescent="0.35">
      <c r="A222" s="19"/>
      <c r="B222" s="87" t="s">
        <v>657</v>
      </c>
      <c r="C222" s="79" t="s">
        <v>699</v>
      </c>
      <c r="D222" s="133" t="s">
        <v>460</v>
      </c>
      <c r="E222" s="133" t="s">
        <v>432</v>
      </c>
      <c r="F222" s="85" t="s">
        <v>410</v>
      </c>
      <c r="G222" s="135" t="s">
        <v>1633</v>
      </c>
      <c r="H222" s="90">
        <v>43344</v>
      </c>
      <c r="I222" s="81">
        <v>43368</v>
      </c>
      <c r="J222" s="91">
        <v>43367</v>
      </c>
      <c r="K222" s="118" t="s">
        <v>659</v>
      </c>
      <c r="L222" s="92">
        <v>23200</v>
      </c>
      <c r="M222" s="92" t="s">
        <v>132</v>
      </c>
      <c r="N222" s="83" t="s">
        <v>180</v>
      </c>
      <c r="O222" s="92" t="s">
        <v>140</v>
      </c>
      <c r="P222" s="92" t="s">
        <v>135</v>
      </c>
    </row>
    <row r="223" spans="1:16" s="18" customFormat="1" ht="22.9" customHeight="1" x14ac:dyDescent="0.35">
      <c r="A223" s="19"/>
      <c r="B223" s="87" t="s">
        <v>652</v>
      </c>
      <c r="C223" s="79" t="s">
        <v>702</v>
      </c>
      <c r="D223" s="133" t="s">
        <v>654</v>
      </c>
      <c r="E223" s="133" t="s">
        <v>387</v>
      </c>
      <c r="F223" s="85" t="s">
        <v>655</v>
      </c>
      <c r="G223" s="135" t="s">
        <v>757</v>
      </c>
      <c r="H223" s="90">
        <v>43344</v>
      </c>
      <c r="I223" s="81">
        <v>43368</v>
      </c>
      <c r="J223" s="91">
        <v>43367</v>
      </c>
      <c r="K223" s="118" t="s">
        <v>656</v>
      </c>
      <c r="L223" s="92">
        <v>2849301.51</v>
      </c>
      <c r="M223" s="92" t="s">
        <v>132</v>
      </c>
      <c r="N223" s="83" t="s">
        <v>180</v>
      </c>
      <c r="O223" s="92" t="s">
        <v>140</v>
      </c>
      <c r="P223" s="92" t="s">
        <v>135</v>
      </c>
    </row>
    <row r="224" spans="1:16" s="18" customFormat="1" ht="22.9" customHeight="1" x14ac:dyDescent="0.35">
      <c r="A224" s="19"/>
      <c r="B224" s="87" t="s">
        <v>426</v>
      </c>
      <c r="C224" s="79" t="s">
        <v>703</v>
      </c>
      <c r="D224" s="133" t="s">
        <v>4</v>
      </c>
      <c r="E224" s="133" t="s">
        <v>36</v>
      </c>
      <c r="F224" s="85" t="s">
        <v>591</v>
      </c>
      <c r="G224" s="135" t="s">
        <v>758</v>
      </c>
      <c r="H224" s="90">
        <v>43344</v>
      </c>
      <c r="I224" s="81">
        <v>43357</v>
      </c>
      <c r="J224" s="91">
        <v>43360</v>
      </c>
      <c r="K224" s="118" t="s">
        <v>706</v>
      </c>
      <c r="L224" s="92">
        <v>55609.35</v>
      </c>
      <c r="M224" s="92" t="s">
        <v>132</v>
      </c>
      <c r="N224" s="83" t="s">
        <v>180</v>
      </c>
      <c r="O224" s="92" t="s">
        <v>140</v>
      </c>
      <c r="P224" s="92" t="s">
        <v>135</v>
      </c>
    </row>
    <row r="225" spans="1:16" s="18" customFormat="1" ht="22.9" customHeight="1" x14ac:dyDescent="0.35">
      <c r="A225" s="19"/>
      <c r="B225" s="87" t="s">
        <v>426</v>
      </c>
      <c r="C225" s="79" t="s">
        <v>704</v>
      </c>
      <c r="D225" s="133" t="s">
        <v>4</v>
      </c>
      <c r="E225" s="133" t="s">
        <v>36</v>
      </c>
      <c r="F225" s="85" t="s">
        <v>591</v>
      </c>
      <c r="G225" s="135" t="s">
        <v>759</v>
      </c>
      <c r="H225" s="90">
        <v>43344</v>
      </c>
      <c r="I225" s="81">
        <v>43370</v>
      </c>
      <c r="J225" s="91">
        <v>43378</v>
      </c>
      <c r="K225" s="118" t="s">
        <v>708</v>
      </c>
      <c r="L225" s="92">
        <v>55609.35</v>
      </c>
      <c r="M225" s="92" t="s">
        <v>132</v>
      </c>
      <c r="N225" s="83" t="s">
        <v>180</v>
      </c>
      <c r="O225" s="92" t="s">
        <v>140</v>
      </c>
      <c r="P225" s="92" t="s">
        <v>135</v>
      </c>
    </row>
    <row r="226" spans="1:16" s="18" customFormat="1" ht="22.9" customHeight="1" x14ac:dyDescent="0.35">
      <c r="A226" s="19"/>
      <c r="B226" s="87" t="s">
        <v>426</v>
      </c>
      <c r="C226" s="79" t="s">
        <v>705</v>
      </c>
      <c r="D226" s="133" t="s">
        <v>6</v>
      </c>
      <c r="E226" s="133" t="s">
        <v>36</v>
      </c>
      <c r="F226" s="85" t="s">
        <v>35</v>
      </c>
      <c r="G226" s="135" t="s">
        <v>760</v>
      </c>
      <c r="H226" s="90">
        <v>43344</v>
      </c>
      <c r="I226" s="81">
        <v>43357</v>
      </c>
      <c r="J226" s="91">
        <v>43361</v>
      </c>
      <c r="K226" s="118" t="s">
        <v>710</v>
      </c>
      <c r="L226" s="92">
        <v>5700.11</v>
      </c>
      <c r="M226" s="92" t="s">
        <v>132</v>
      </c>
      <c r="N226" s="83" t="s">
        <v>252</v>
      </c>
      <c r="O226" s="92" t="s">
        <v>140</v>
      </c>
      <c r="P226" s="92" t="s">
        <v>135</v>
      </c>
    </row>
    <row r="227" spans="1:16" s="18" customFormat="1" ht="22.9" customHeight="1" x14ac:dyDescent="0.35">
      <c r="A227" s="19"/>
      <c r="B227" s="87" t="s">
        <v>426</v>
      </c>
      <c r="C227" s="79" t="s">
        <v>707</v>
      </c>
      <c r="D227" s="133" t="s">
        <v>6</v>
      </c>
      <c r="E227" s="133" t="s">
        <v>36</v>
      </c>
      <c r="F227" s="85" t="s">
        <v>35</v>
      </c>
      <c r="G227" s="135" t="s">
        <v>761</v>
      </c>
      <c r="H227" s="90">
        <v>43344</v>
      </c>
      <c r="I227" s="81">
        <v>43370</v>
      </c>
      <c r="J227" s="91">
        <v>43378</v>
      </c>
      <c r="K227" s="118" t="s">
        <v>712</v>
      </c>
      <c r="L227" s="92">
        <f>5700.11+846.44+261.88+412.45+654.69</f>
        <v>7875.57</v>
      </c>
      <c r="M227" s="92" t="s">
        <v>132</v>
      </c>
      <c r="N227" s="83" t="s">
        <v>252</v>
      </c>
      <c r="O227" s="92" t="s">
        <v>140</v>
      </c>
      <c r="P227" s="92" t="s">
        <v>135</v>
      </c>
    </row>
    <row r="228" spans="1:16" s="18" customFormat="1" ht="22.9" customHeight="1" x14ac:dyDescent="0.35">
      <c r="A228" s="19"/>
      <c r="B228" s="87" t="s">
        <v>426</v>
      </c>
      <c r="C228" s="79" t="s">
        <v>709</v>
      </c>
      <c r="D228" s="133" t="s">
        <v>60</v>
      </c>
      <c r="E228" s="133" t="s">
        <v>38</v>
      </c>
      <c r="F228" s="85" t="s">
        <v>35</v>
      </c>
      <c r="G228" s="135" t="s">
        <v>760</v>
      </c>
      <c r="H228" s="90">
        <v>43344</v>
      </c>
      <c r="I228" s="81">
        <v>43357</v>
      </c>
      <c r="J228" s="91">
        <v>43383</v>
      </c>
      <c r="K228" s="118" t="s">
        <v>714</v>
      </c>
      <c r="L228" s="92">
        <v>5741.48</v>
      </c>
      <c r="M228" s="92" t="s">
        <v>132</v>
      </c>
      <c r="N228" s="83" t="s">
        <v>252</v>
      </c>
      <c r="O228" s="92" t="s">
        <v>140</v>
      </c>
      <c r="P228" s="92" t="s">
        <v>135</v>
      </c>
    </row>
    <row r="229" spans="1:16" s="18" customFormat="1" ht="22.9" customHeight="1" x14ac:dyDescent="0.35">
      <c r="A229" s="19"/>
      <c r="B229" s="87" t="s">
        <v>426</v>
      </c>
      <c r="C229" s="79" t="s">
        <v>711</v>
      </c>
      <c r="D229" s="133" t="s">
        <v>60</v>
      </c>
      <c r="E229" s="133" t="s">
        <v>38</v>
      </c>
      <c r="F229" s="85" t="s">
        <v>35</v>
      </c>
      <c r="G229" s="135" t="s">
        <v>762</v>
      </c>
      <c r="H229" s="90">
        <v>43344</v>
      </c>
      <c r="I229" s="81">
        <v>43370</v>
      </c>
      <c r="J229" s="91">
        <v>43378</v>
      </c>
      <c r="K229" s="118" t="s">
        <v>716</v>
      </c>
      <c r="L229" s="92">
        <f>5741.48+917.53+455.19+381.59+1137.98</f>
        <v>8633.7699999999986</v>
      </c>
      <c r="M229" s="92" t="s">
        <v>132</v>
      </c>
      <c r="N229" s="83" t="s">
        <v>252</v>
      </c>
      <c r="O229" s="92" t="s">
        <v>140</v>
      </c>
      <c r="P229" s="92" t="s">
        <v>135</v>
      </c>
    </row>
    <row r="230" spans="1:16" s="18" customFormat="1" ht="22.9" customHeight="1" x14ac:dyDescent="0.35">
      <c r="A230" s="19"/>
      <c r="B230" s="87" t="s">
        <v>426</v>
      </c>
      <c r="C230" s="79" t="s">
        <v>713</v>
      </c>
      <c r="D230" s="133" t="s">
        <v>92</v>
      </c>
      <c r="E230" s="133" t="s">
        <v>36</v>
      </c>
      <c r="F230" s="85" t="s">
        <v>35</v>
      </c>
      <c r="G230" s="135" t="s">
        <v>760</v>
      </c>
      <c r="H230" s="90">
        <v>43344</v>
      </c>
      <c r="I230" s="81">
        <v>43357</v>
      </c>
      <c r="J230" s="91">
        <v>43361</v>
      </c>
      <c r="K230" s="118" t="s">
        <v>718</v>
      </c>
      <c r="L230" s="92">
        <v>5738.59</v>
      </c>
      <c r="M230" s="92" t="s">
        <v>132</v>
      </c>
      <c r="N230" s="83" t="s">
        <v>252</v>
      </c>
      <c r="O230" s="92" t="s">
        <v>140</v>
      </c>
      <c r="P230" s="92" t="s">
        <v>135</v>
      </c>
    </row>
    <row r="231" spans="1:16" s="18" customFormat="1" ht="22.9" customHeight="1" x14ac:dyDescent="0.35">
      <c r="A231" s="19"/>
      <c r="B231" s="87" t="s">
        <v>426</v>
      </c>
      <c r="C231" s="79" t="s">
        <v>715</v>
      </c>
      <c r="D231" s="133" t="s">
        <v>92</v>
      </c>
      <c r="E231" s="133" t="s">
        <v>36</v>
      </c>
      <c r="F231" s="85" t="s">
        <v>35</v>
      </c>
      <c r="G231" s="135" t="s">
        <v>762</v>
      </c>
      <c r="H231" s="90">
        <v>43344</v>
      </c>
      <c r="I231" s="81">
        <v>43370</v>
      </c>
      <c r="J231" s="91">
        <v>43378</v>
      </c>
      <c r="K231" s="118" t="s">
        <v>720</v>
      </c>
      <c r="L231" s="92">
        <f>5738.59+1137.38+454.96+716.56+1137.39</f>
        <v>9184.8799999999992</v>
      </c>
      <c r="M231" s="92" t="s">
        <v>132</v>
      </c>
      <c r="N231" s="83" t="s">
        <v>252</v>
      </c>
      <c r="O231" s="92" t="s">
        <v>140</v>
      </c>
      <c r="P231" s="92" t="s">
        <v>135</v>
      </c>
    </row>
    <row r="232" spans="1:16" s="18" customFormat="1" ht="22.9" customHeight="1" x14ac:dyDescent="0.35">
      <c r="A232" s="19"/>
      <c r="B232" s="87" t="s">
        <v>426</v>
      </c>
      <c r="C232" s="79" t="s">
        <v>717</v>
      </c>
      <c r="D232" s="133" t="s">
        <v>541</v>
      </c>
      <c r="E232" s="133" t="s">
        <v>36</v>
      </c>
      <c r="F232" s="85" t="s">
        <v>35</v>
      </c>
      <c r="G232" s="135" t="s">
        <v>760</v>
      </c>
      <c r="H232" s="90">
        <v>43344</v>
      </c>
      <c r="I232" s="81">
        <v>43357</v>
      </c>
      <c r="J232" s="91">
        <v>43361</v>
      </c>
      <c r="K232" s="118" t="s">
        <v>722</v>
      </c>
      <c r="L232" s="92">
        <v>27443.49</v>
      </c>
      <c r="M232" s="92" t="s">
        <v>132</v>
      </c>
      <c r="N232" s="83" t="s">
        <v>252</v>
      </c>
      <c r="O232" s="92" t="s">
        <v>134</v>
      </c>
      <c r="P232" s="92" t="s">
        <v>135</v>
      </c>
    </row>
    <row r="233" spans="1:16" s="18" customFormat="1" ht="22.9" customHeight="1" x14ac:dyDescent="0.35">
      <c r="A233" s="19"/>
      <c r="B233" s="87" t="s">
        <v>426</v>
      </c>
      <c r="C233" s="79" t="s">
        <v>719</v>
      </c>
      <c r="D233" s="133" t="s">
        <v>541</v>
      </c>
      <c r="E233" s="133" t="s">
        <v>36</v>
      </c>
      <c r="F233" s="85" t="s">
        <v>35</v>
      </c>
      <c r="G233" s="135" t="s">
        <v>762</v>
      </c>
      <c r="H233" s="90">
        <v>43344</v>
      </c>
      <c r="I233" s="81">
        <v>43370</v>
      </c>
      <c r="J233" s="91">
        <v>43378</v>
      </c>
      <c r="K233" s="118" t="s">
        <v>724</v>
      </c>
      <c r="L233" s="92">
        <f>27443.49+4024.47+2304.64+3629.81+5761.6</f>
        <v>43164.01</v>
      </c>
      <c r="M233" s="92" t="s">
        <v>132</v>
      </c>
      <c r="N233" s="83" t="s">
        <v>252</v>
      </c>
      <c r="O233" s="92" t="s">
        <v>134</v>
      </c>
      <c r="P233" s="92" t="s">
        <v>135</v>
      </c>
    </row>
    <row r="234" spans="1:16" s="18" customFormat="1" ht="22.9" customHeight="1" x14ac:dyDescent="0.35">
      <c r="A234" s="19"/>
      <c r="B234" s="87" t="s">
        <v>426</v>
      </c>
      <c r="C234" s="79" t="s">
        <v>721</v>
      </c>
      <c r="D234" s="133" t="s">
        <v>93</v>
      </c>
      <c r="E234" s="133" t="s">
        <v>36</v>
      </c>
      <c r="F234" s="85" t="s">
        <v>35</v>
      </c>
      <c r="G234" s="135" t="s">
        <v>760</v>
      </c>
      <c r="H234" s="90">
        <v>43344</v>
      </c>
      <c r="I234" s="81">
        <v>43357</v>
      </c>
      <c r="J234" s="91">
        <v>43361</v>
      </c>
      <c r="K234" s="118" t="s">
        <v>726</v>
      </c>
      <c r="L234" s="92">
        <v>11157.63</v>
      </c>
      <c r="M234" s="92" t="s">
        <v>132</v>
      </c>
      <c r="N234" s="83" t="s">
        <v>252</v>
      </c>
      <c r="O234" s="92" t="s">
        <v>140</v>
      </c>
      <c r="P234" s="92" t="s">
        <v>135</v>
      </c>
    </row>
    <row r="235" spans="1:16" s="18" customFormat="1" ht="22.9" customHeight="1" x14ac:dyDescent="0.35">
      <c r="A235" s="19"/>
      <c r="B235" s="87" t="s">
        <v>426</v>
      </c>
      <c r="C235" s="79" t="s">
        <v>723</v>
      </c>
      <c r="D235" s="133" t="s">
        <v>93</v>
      </c>
      <c r="E235" s="133" t="s">
        <v>36</v>
      </c>
      <c r="F235" s="85" t="s">
        <v>35</v>
      </c>
      <c r="G235" s="135" t="s">
        <v>762</v>
      </c>
      <c r="H235" s="90">
        <v>43344</v>
      </c>
      <c r="I235" s="81">
        <v>43370</v>
      </c>
      <c r="J235" s="91">
        <v>43378</v>
      </c>
      <c r="K235" s="118" t="s">
        <v>728</v>
      </c>
      <c r="L235" s="92">
        <f>11157.63+1865.69+921.57+1451.47+2303.92</f>
        <v>17700.28</v>
      </c>
      <c r="M235" s="92" t="s">
        <v>132</v>
      </c>
      <c r="N235" s="83" t="s">
        <v>252</v>
      </c>
      <c r="O235" s="92" t="s">
        <v>140</v>
      </c>
      <c r="P235" s="92" t="s">
        <v>135</v>
      </c>
    </row>
    <row r="236" spans="1:16" s="18" customFormat="1" ht="22.9" customHeight="1" x14ac:dyDescent="0.35">
      <c r="A236" s="19"/>
      <c r="B236" s="87" t="s">
        <v>426</v>
      </c>
      <c r="C236" s="79" t="s">
        <v>725</v>
      </c>
      <c r="D236" s="133" t="s">
        <v>1620</v>
      </c>
      <c r="E236" s="133" t="s">
        <v>38</v>
      </c>
      <c r="F236" s="85" t="s">
        <v>591</v>
      </c>
      <c r="G236" s="135" t="s">
        <v>763</v>
      </c>
      <c r="H236" s="90">
        <v>43344</v>
      </c>
      <c r="I236" s="81">
        <v>43358</v>
      </c>
      <c r="J236" s="91">
        <v>43361</v>
      </c>
      <c r="K236" s="118" t="s">
        <v>730</v>
      </c>
      <c r="L236" s="92">
        <v>2125.87</v>
      </c>
      <c r="M236" s="92" t="s">
        <v>132</v>
      </c>
      <c r="N236" s="83" t="s">
        <v>180</v>
      </c>
      <c r="O236" s="92" t="s">
        <v>140</v>
      </c>
      <c r="P236" s="92" t="s">
        <v>135</v>
      </c>
    </row>
    <row r="237" spans="1:16" s="18" customFormat="1" ht="22.9" customHeight="1" x14ac:dyDescent="0.35">
      <c r="A237" s="19"/>
      <c r="B237" s="87" t="s">
        <v>426</v>
      </c>
      <c r="C237" s="79" t="s">
        <v>727</v>
      </c>
      <c r="D237" s="133" t="s">
        <v>124</v>
      </c>
      <c r="E237" s="133" t="s">
        <v>38</v>
      </c>
      <c r="F237" s="85" t="s">
        <v>35</v>
      </c>
      <c r="G237" s="135" t="s">
        <v>760</v>
      </c>
      <c r="H237" s="90">
        <v>43344</v>
      </c>
      <c r="I237" s="81">
        <v>43357</v>
      </c>
      <c r="J237" s="91">
        <v>43361</v>
      </c>
      <c r="K237" s="118" t="s">
        <v>732</v>
      </c>
      <c r="L237" s="92">
        <v>5650.07</v>
      </c>
      <c r="M237" s="92" t="s">
        <v>132</v>
      </c>
      <c r="N237" s="83" t="s">
        <v>252</v>
      </c>
      <c r="O237" s="92" t="s">
        <v>140</v>
      </c>
      <c r="P237" s="92" t="s">
        <v>135</v>
      </c>
    </row>
    <row r="238" spans="1:16" s="18" customFormat="1" ht="22.9" customHeight="1" x14ac:dyDescent="0.35">
      <c r="A238" s="19"/>
      <c r="B238" s="87" t="s">
        <v>426</v>
      </c>
      <c r="C238" s="79" t="s">
        <v>729</v>
      </c>
      <c r="D238" s="133" t="s">
        <v>124</v>
      </c>
      <c r="E238" s="133" t="s">
        <v>38</v>
      </c>
      <c r="F238" s="85" t="s">
        <v>35</v>
      </c>
      <c r="G238" s="135" t="s">
        <v>762</v>
      </c>
      <c r="H238" s="90">
        <v>43344</v>
      </c>
      <c r="I238" s="81">
        <v>43370</v>
      </c>
      <c r="J238" s="91">
        <v>43378</v>
      </c>
      <c r="K238" s="118" t="s">
        <v>734</v>
      </c>
      <c r="L238" s="92">
        <f>5650.07+1125.59+288.65+454.62+721.62</f>
        <v>8240.5499999999993</v>
      </c>
      <c r="M238" s="92" t="s">
        <v>132</v>
      </c>
      <c r="N238" s="83" t="s">
        <v>252</v>
      </c>
      <c r="O238" s="92" t="s">
        <v>140</v>
      </c>
      <c r="P238" s="92" t="s">
        <v>135</v>
      </c>
    </row>
    <row r="239" spans="1:16" s="18" customFormat="1" ht="22.9" customHeight="1" x14ac:dyDescent="0.35">
      <c r="A239" s="19"/>
      <c r="B239" s="87" t="s">
        <v>426</v>
      </c>
      <c r="C239" s="79" t="s">
        <v>731</v>
      </c>
      <c r="D239" s="133" t="s">
        <v>624</v>
      </c>
      <c r="E239" s="133" t="s">
        <v>38</v>
      </c>
      <c r="F239" s="85" t="s">
        <v>35</v>
      </c>
      <c r="G239" s="135" t="s">
        <v>760</v>
      </c>
      <c r="H239" s="90">
        <v>43344</v>
      </c>
      <c r="I239" s="81">
        <v>43357</v>
      </c>
      <c r="J239" s="91">
        <v>43361</v>
      </c>
      <c r="K239" s="118" t="s">
        <v>736</v>
      </c>
      <c r="L239" s="92">
        <v>5650.07</v>
      </c>
      <c r="M239" s="92" t="s">
        <v>132</v>
      </c>
      <c r="N239" s="83" t="s">
        <v>252</v>
      </c>
      <c r="O239" s="92" t="s">
        <v>140</v>
      </c>
      <c r="P239" s="92" t="s">
        <v>135</v>
      </c>
    </row>
    <row r="240" spans="1:16" s="18" customFormat="1" ht="22.9" customHeight="1" x14ac:dyDescent="0.35">
      <c r="A240" s="19"/>
      <c r="B240" s="87" t="s">
        <v>426</v>
      </c>
      <c r="C240" s="79" t="s">
        <v>733</v>
      </c>
      <c r="D240" s="133" t="s">
        <v>624</v>
      </c>
      <c r="E240" s="133" t="s">
        <v>38</v>
      </c>
      <c r="F240" s="85" t="s">
        <v>35</v>
      </c>
      <c r="G240" s="135" t="s">
        <v>762</v>
      </c>
      <c r="H240" s="90">
        <v>43344</v>
      </c>
      <c r="I240" s="81">
        <v>43370</v>
      </c>
      <c r="J240" s="91">
        <v>43378</v>
      </c>
      <c r="K240" s="118" t="s">
        <v>738</v>
      </c>
      <c r="L240" s="92">
        <f>5650.07+1125.61+223.71+352.34+559.27</f>
        <v>7911</v>
      </c>
      <c r="M240" s="92" t="s">
        <v>132</v>
      </c>
      <c r="N240" s="83" t="s">
        <v>252</v>
      </c>
      <c r="O240" s="92" t="s">
        <v>140</v>
      </c>
      <c r="P240" s="92" t="s">
        <v>135</v>
      </c>
    </row>
    <row r="241" spans="1:17" s="18" customFormat="1" ht="22.9" customHeight="1" x14ac:dyDescent="0.35">
      <c r="A241" s="19"/>
      <c r="B241" s="87" t="s">
        <v>426</v>
      </c>
      <c r="C241" s="79" t="s">
        <v>735</v>
      </c>
      <c r="D241" s="133" t="s">
        <v>91</v>
      </c>
      <c r="E241" s="133" t="s">
        <v>36</v>
      </c>
      <c r="F241" s="85" t="s">
        <v>35</v>
      </c>
      <c r="G241" s="135" t="s">
        <v>760</v>
      </c>
      <c r="H241" s="90">
        <v>43344</v>
      </c>
      <c r="I241" s="81">
        <v>43357</v>
      </c>
      <c r="J241" s="91">
        <v>43361</v>
      </c>
      <c r="K241" s="118" t="s">
        <v>740</v>
      </c>
      <c r="L241" s="92">
        <v>15991.6</v>
      </c>
      <c r="M241" s="92" t="s">
        <v>132</v>
      </c>
      <c r="N241" s="83" t="s">
        <v>252</v>
      </c>
      <c r="O241" s="92" t="s">
        <v>140</v>
      </c>
      <c r="P241" s="92" t="s">
        <v>135</v>
      </c>
    </row>
    <row r="242" spans="1:17" s="18" customFormat="1" ht="22.9" customHeight="1" x14ac:dyDescent="0.35">
      <c r="A242" s="19"/>
      <c r="B242" s="87" t="s">
        <v>426</v>
      </c>
      <c r="C242" s="79" t="s">
        <v>737</v>
      </c>
      <c r="D242" s="133" t="s">
        <v>91</v>
      </c>
      <c r="E242" s="133" t="s">
        <v>36</v>
      </c>
      <c r="F242" s="85" t="s">
        <v>35</v>
      </c>
      <c r="G242" s="135" t="s">
        <v>761</v>
      </c>
      <c r="H242" s="90">
        <v>43344</v>
      </c>
      <c r="I242" s="81">
        <v>43370</v>
      </c>
      <c r="J242" s="91">
        <v>43378</v>
      </c>
      <c r="K242" s="118" t="s">
        <v>742</v>
      </c>
      <c r="L242" s="92">
        <f>15991.6+2349.59+1231.58+1939.74+3078.95</f>
        <v>24591.460000000006</v>
      </c>
      <c r="M242" s="92" t="s">
        <v>132</v>
      </c>
      <c r="N242" s="83" t="s">
        <v>252</v>
      </c>
      <c r="O242" s="92" t="s">
        <v>140</v>
      </c>
      <c r="P242" s="92" t="s">
        <v>135</v>
      </c>
    </row>
    <row r="243" spans="1:17" s="18" customFormat="1" ht="22.9" customHeight="1" x14ac:dyDescent="0.35">
      <c r="A243" s="19"/>
      <c r="B243" s="87" t="s">
        <v>426</v>
      </c>
      <c r="C243" s="79" t="s">
        <v>739</v>
      </c>
      <c r="D243" s="133" t="s">
        <v>743</v>
      </c>
      <c r="E243" s="133" t="s">
        <v>432</v>
      </c>
      <c r="F243" s="85" t="s">
        <v>768</v>
      </c>
      <c r="G243" s="135" t="s">
        <v>760</v>
      </c>
      <c r="H243" s="90">
        <v>43344</v>
      </c>
      <c r="I243" s="81">
        <v>43357</v>
      </c>
      <c r="J243" s="91">
        <v>43361</v>
      </c>
      <c r="K243" s="118" t="s">
        <v>744</v>
      </c>
      <c r="L243" s="92">
        <v>5273.36</v>
      </c>
      <c r="M243" s="92" t="s">
        <v>132</v>
      </c>
      <c r="N243" s="83" t="s">
        <v>252</v>
      </c>
      <c r="O243" s="92" t="s">
        <v>140</v>
      </c>
      <c r="P243" s="92" t="s">
        <v>135</v>
      </c>
    </row>
    <row r="244" spans="1:17" s="18" customFormat="1" ht="22.9" customHeight="1" x14ac:dyDescent="0.35">
      <c r="A244" s="19"/>
      <c r="B244" s="87" t="s">
        <v>426</v>
      </c>
      <c r="C244" s="79" t="s">
        <v>741</v>
      </c>
      <c r="D244" s="133" t="s">
        <v>743</v>
      </c>
      <c r="E244" s="133" t="s">
        <v>432</v>
      </c>
      <c r="F244" s="85" t="s">
        <v>768</v>
      </c>
      <c r="G244" s="135" t="s">
        <v>764</v>
      </c>
      <c r="H244" s="90">
        <v>43344</v>
      </c>
      <c r="I244" s="81">
        <v>43370</v>
      </c>
      <c r="J244" s="91">
        <v>43378</v>
      </c>
      <c r="K244" s="118" t="s">
        <v>745</v>
      </c>
      <c r="L244" s="92">
        <v>5273.36</v>
      </c>
      <c r="M244" s="92" t="s">
        <v>132</v>
      </c>
      <c r="N244" s="83" t="s">
        <v>252</v>
      </c>
      <c r="O244" s="92" t="s">
        <v>140</v>
      </c>
      <c r="P244" s="92" t="s">
        <v>135</v>
      </c>
    </row>
    <row r="245" spans="1:17" s="115" customFormat="1" ht="22.9" customHeight="1" x14ac:dyDescent="0.35">
      <c r="A245" s="103"/>
      <c r="B245" s="87">
        <v>6904</v>
      </c>
      <c r="C245" s="79" t="s">
        <v>771</v>
      </c>
      <c r="D245" s="85" t="s">
        <v>201</v>
      </c>
      <c r="E245" s="133" t="s">
        <v>387</v>
      </c>
      <c r="F245" s="85" t="s">
        <v>202</v>
      </c>
      <c r="G245" s="135" t="s">
        <v>1634</v>
      </c>
      <c r="H245" s="90">
        <v>43374</v>
      </c>
      <c r="I245" s="81">
        <v>43374</v>
      </c>
      <c r="J245" s="113">
        <v>43371</v>
      </c>
      <c r="K245" s="118" t="s">
        <v>772</v>
      </c>
      <c r="L245" s="114">
        <v>1618636.48</v>
      </c>
      <c r="M245" s="92" t="s">
        <v>132</v>
      </c>
      <c r="N245" s="83" t="s">
        <v>180</v>
      </c>
      <c r="O245" s="92" t="s">
        <v>140</v>
      </c>
      <c r="P245" s="92" t="s">
        <v>135</v>
      </c>
      <c r="Q245" s="103"/>
    </row>
    <row r="246" spans="1:17" s="115" customFormat="1" ht="22.9" customHeight="1" x14ac:dyDescent="0.35">
      <c r="A246" s="103"/>
      <c r="B246" s="87">
        <v>6905</v>
      </c>
      <c r="C246" s="79" t="s">
        <v>773</v>
      </c>
      <c r="D246" s="133" t="s">
        <v>898</v>
      </c>
      <c r="E246" s="133" t="s">
        <v>387</v>
      </c>
      <c r="F246" s="85" t="s">
        <v>774</v>
      </c>
      <c r="G246" s="135" t="s">
        <v>754</v>
      </c>
      <c r="H246" s="90">
        <v>43374</v>
      </c>
      <c r="I246" s="81">
        <v>43374</v>
      </c>
      <c r="J246" s="113">
        <v>43367</v>
      </c>
      <c r="K246" s="118" t="s">
        <v>775</v>
      </c>
      <c r="L246" s="114">
        <v>403434.52</v>
      </c>
      <c r="M246" s="92" t="s">
        <v>132</v>
      </c>
      <c r="N246" s="83" t="s">
        <v>180</v>
      </c>
      <c r="O246" s="92" t="s">
        <v>140</v>
      </c>
      <c r="P246" s="92" t="s">
        <v>135</v>
      </c>
      <c r="Q246" s="103"/>
    </row>
    <row r="247" spans="1:17" s="115" customFormat="1" ht="22.9" customHeight="1" x14ac:dyDescent="0.35">
      <c r="A247" s="103"/>
      <c r="B247" s="87">
        <v>6918</v>
      </c>
      <c r="C247" s="79" t="s">
        <v>776</v>
      </c>
      <c r="D247" s="133" t="s">
        <v>777</v>
      </c>
      <c r="E247" s="133" t="s">
        <v>387</v>
      </c>
      <c r="F247" s="85" t="s">
        <v>850</v>
      </c>
      <c r="G247" s="135" t="s">
        <v>849</v>
      </c>
      <c r="H247" s="90">
        <v>43374</v>
      </c>
      <c r="I247" s="81">
        <v>43376</v>
      </c>
      <c r="J247" s="113">
        <v>43374</v>
      </c>
      <c r="K247" s="118" t="s">
        <v>778</v>
      </c>
      <c r="L247" s="114">
        <v>158088.14000000001</v>
      </c>
      <c r="M247" s="92" t="s">
        <v>132</v>
      </c>
      <c r="N247" s="83" t="s">
        <v>180</v>
      </c>
      <c r="O247" s="92" t="s">
        <v>140</v>
      </c>
      <c r="P247" s="92" t="s">
        <v>135</v>
      </c>
      <c r="Q247" s="103"/>
    </row>
    <row r="248" spans="1:17" s="115" customFormat="1" ht="22.9" customHeight="1" x14ac:dyDescent="0.35">
      <c r="A248" s="103"/>
      <c r="B248" s="87">
        <v>6917</v>
      </c>
      <c r="C248" s="79" t="s">
        <v>779</v>
      </c>
      <c r="D248" s="133" t="s">
        <v>877</v>
      </c>
      <c r="E248" s="133" t="s">
        <v>387</v>
      </c>
      <c r="F248" s="85" t="s">
        <v>780</v>
      </c>
      <c r="G248" s="135" t="s">
        <v>846</v>
      </c>
      <c r="H248" s="90">
        <v>43374</v>
      </c>
      <c r="I248" s="81">
        <v>43377</v>
      </c>
      <c r="J248" s="113">
        <v>43374</v>
      </c>
      <c r="K248" s="118" t="s">
        <v>781</v>
      </c>
      <c r="L248" s="114">
        <v>8995570.6899999995</v>
      </c>
      <c r="M248" s="92" t="s">
        <v>132</v>
      </c>
      <c r="N248" s="83" t="s">
        <v>180</v>
      </c>
      <c r="O248" s="92" t="s">
        <v>140</v>
      </c>
      <c r="P248" s="92" t="s">
        <v>135</v>
      </c>
      <c r="Q248" s="103"/>
    </row>
    <row r="249" spans="1:17" s="115" customFormat="1" ht="22.9" customHeight="1" x14ac:dyDescent="0.35">
      <c r="A249" s="103"/>
      <c r="B249" s="87">
        <v>6975</v>
      </c>
      <c r="C249" s="79" t="s">
        <v>782</v>
      </c>
      <c r="D249" s="133" t="s">
        <v>64</v>
      </c>
      <c r="E249" s="133" t="s">
        <v>432</v>
      </c>
      <c r="F249" s="85" t="s">
        <v>433</v>
      </c>
      <c r="G249" s="135" t="s">
        <v>851</v>
      </c>
      <c r="H249" s="90">
        <v>43374</v>
      </c>
      <c r="I249" s="81">
        <v>43381</v>
      </c>
      <c r="J249" s="113">
        <v>43374</v>
      </c>
      <c r="K249" s="118" t="s">
        <v>783</v>
      </c>
      <c r="L249" s="114">
        <v>348000</v>
      </c>
      <c r="M249" s="92" t="s">
        <v>132</v>
      </c>
      <c r="N249" s="83" t="s">
        <v>180</v>
      </c>
      <c r="O249" s="92" t="s">
        <v>140</v>
      </c>
      <c r="P249" s="92" t="s">
        <v>135</v>
      </c>
      <c r="Q249" s="103"/>
    </row>
    <row r="250" spans="1:17" s="115" customFormat="1" ht="22.9" customHeight="1" x14ac:dyDescent="0.35">
      <c r="A250" s="103"/>
      <c r="B250" s="87">
        <v>7000</v>
      </c>
      <c r="C250" s="79" t="s">
        <v>784</v>
      </c>
      <c r="D250" s="133" t="s">
        <v>203</v>
      </c>
      <c r="E250" s="133" t="s">
        <v>432</v>
      </c>
      <c r="F250" s="85" t="s">
        <v>1281</v>
      </c>
      <c r="G250" s="135" t="s">
        <v>852</v>
      </c>
      <c r="H250" s="90">
        <v>43374</v>
      </c>
      <c r="I250" s="81">
        <v>43383</v>
      </c>
      <c r="J250" s="113">
        <v>43381</v>
      </c>
      <c r="K250" s="118" t="s">
        <v>785</v>
      </c>
      <c r="L250" s="114">
        <v>56932.51</v>
      </c>
      <c r="M250" s="92" t="s">
        <v>132</v>
      </c>
      <c r="N250" s="83" t="s">
        <v>180</v>
      </c>
      <c r="O250" s="92" t="s">
        <v>140</v>
      </c>
      <c r="P250" s="92" t="s">
        <v>135</v>
      </c>
      <c r="Q250" s="103"/>
    </row>
    <row r="251" spans="1:17" s="115" customFormat="1" ht="22.9" customHeight="1" x14ac:dyDescent="0.35">
      <c r="A251" s="103"/>
      <c r="B251" s="87">
        <v>7001</v>
      </c>
      <c r="C251" s="79" t="s">
        <v>786</v>
      </c>
      <c r="D251" s="133" t="s">
        <v>66</v>
      </c>
      <c r="E251" s="133" t="s">
        <v>387</v>
      </c>
      <c r="F251" s="85" t="s">
        <v>386</v>
      </c>
      <c r="G251" s="135" t="s">
        <v>1635</v>
      </c>
      <c r="H251" s="90">
        <v>43374</v>
      </c>
      <c r="I251" s="81">
        <v>43383</v>
      </c>
      <c r="J251" s="113">
        <v>43382</v>
      </c>
      <c r="K251" s="118" t="s">
        <v>787</v>
      </c>
      <c r="L251" s="114">
        <v>697398.88</v>
      </c>
      <c r="M251" s="92" t="s">
        <v>132</v>
      </c>
      <c r="N251" s="83" t="s">
        <v>180</v>
      </c>
      <c r="O251" s="92" t="s">
        <v>140</v>
      </c>
      <c r="P251" s="92" t="s">
        <v>135</v>
      </c>
      <c r="Q251" s="103"/>
    </row>
    <row r="252" spans="1:17" s="115" customFormat="1" ht="22.9" customHeight="1" x14ac:dyDescent="0.35">
      <c r="A252" s="103"/>
      <c r="B252" s="87">
        <v>7003</v>
      </c>
      <c r="C252" s="79" t="s">
        <v>788</v>
      </c>
      <c r="D252" s="133" t="s">
        <v>1636</v>
      </c>
      <c r="E252" s="133" t="s">
        <v>432</v>
      </c>
      <c r="F252" s="85" t="s">
        <v>894</v>
      </c>
      <c r="G252" s="135" t="s">
        <v>853</v>
      </c>
      <c r="H252" s="90">
        <v>43374</v>
      </c>
      <c r="I252" s="81">
        <v>43383</v>
      </c>
      <c r="J252" s="113">
        <v>43381</v>
      </c>
      <c r="K252" s="118" t="s">
        <v>789</v>
      </c>
      <c r="L252" s="114">
        <v>18560</v>
      </c>
      <c r="M252" s="92" t="s">
        <v>132</v>
      </c>
      <c r="N252" s="83" t="s">
        <v>180</v>
      </c>
      <c r="O252" s="92" t="s">
        <v>140</v>
      </c>
      <c r="P252" s="92" t="s">
        <v>135</v>
      </c>
      <c r="Q252" s="103"/>
    </row>
    <row r="253" spans="1:17" s="115" customFormat="1" ht="22.9" customHeight="1" x14ac:dyDescent="0.35">
      <c r="A253" s="103"/>
      <c r="B253" s="87">
        <v>7092</v>
      </c>
      <c r="C253" s="79" t="s">
        <v>790</v>
      </c>
      <c r="D253" s="133" t="s">
        <v>877</v>
      </c>
      <c r="E253" s="133" t="s">
        <v>387</v>
      </c>
      <c r="F253" s="85" t="s">
        <v>780</v>
      </c>
      <c r="G253" s="135" t="s">
        <v>847</v>
      </c>
      <c r="H253" s="90">
        <v>43374</v>
      </c>
      <c r="I253" s="81">
        <v>43401</v>
      </c>
      <c r="J253" s="113">
        <v>43397</v>
      </c>
      <c r="K253" s="118" t="s">
        <v>791</v>
      </c>
      <c r="L253" s="114">
        <v>193040.45</v>
      </c>
      <c r="M253" s="92" t="s">
        <v>132</v>
      </c>
      <c r="N253" s="83" t="s">
        <v>180</v>
      </c>
      <c r="O253" s="92" t="s">
        <v>140</v>
      </c>
      <c r="P253" s="92" t="s">
        <v>135</v>
      </c>
      <c r="Q253" s="103"/>
    </row>
    <row r="254" spans="1:17" s="115" customFormat="1" ht="22.9" customHeight="1" x14ac:dyDescent="0.35">
      <c r="A254" s="103"/>
      <c r="B254" s="87">
        <v>7091</v>
      </c>
      <c r="C254" s="79" t="s">
        <v>792</v>
      </c>
      <c r="D254" s="133" t="s">
        <v>898</v>
      </c>
      <c r="E254" s="133" t="s">
        <v>387</v>
      </c>
      <c r="F254" s="85" t="s">
        <v>629</v>
      </c>
      <c r="G254" s="135" t="s">
        <v>848</v>
      </c>
      <c r="H254" s="90">
        <v>43374</v>
      </c>
      <c r="I254" s="81">
        <v>43399</v>
      </c>
      <c r="J254" s="113">
        <v>43397</v>
      </c>
      <c r="K254" s="118" t="s">
        <v>793</v>
      </c>
      <c r="L254" s="114">
        <v>353083.98</v>
      </c>
      <c r="M254" s="92" t="s">
        <v>132</v>
      </c>
      <c r="N254" s="83" t="s">
        <v>180</v>
      </c>
      <c r="O254" s="92" t="s">
        <v>140</v>
      </c>
      <c r="P254" s="92" t="s">
        <v>135</v>
      </c>
      <c r="Q254" s="103"/>
    </row>
    <row r="255" spans="1:17" s="115" customFormat="1" ht="22.9" customHeight="1" x14ac:dyDescent="0.35">
      <c r="A255" s="103"/>
      <c r="B255" s="87">
        <v>7117</v>
      </c>
      <c r="C255" s="79" t="s">
        <v>794</v>
      </c>
      <c r="D255" s="133" t="s">
        <v>795</v>
      </c>
      <c r="E255" s="133" t="s">
        <v>432</v>
      </c>
      <c r="F255" s="85" t="s">
        <v>796</v>
      </c>
      <c r="G255" s="135" t="s">
        <v>854</v>
      </c>
      <c r="H255" s="90">
        <v>43374</v>
      </c>
      <c r="I255" s="81">
        <v>43404</v>
      </c>
      <c r="J255" s="113">
        <v>43402</v>
      </c>
      <c r="K255" s="118" t="s">
        <v>797</v>
      </c>
      <c r="L255" s="114">
        <v>23200</v>
      </c>
      <c r="M255" s="92" t="s">
        <v>132</v>
      </c>
      <c r="N255" s="83" t="s">
        <v>180</v>
      </c>
      <c r="O255" s="92" t="s">
        <v>140</v>
      </c>
      <c r="P255" s="92" t="s">
        <v>135</v>
      </c>
      <c r="Q255" s="103"/>
    </row>
    <row r="256" spans="1:17" s="115" customFormat="1" ht="22.9" customHeight="1" x14ac:dyDescent="0.35">
      <c r="A256" s="103"/>
      <c r="B256" s="87">
        <v>7116</v>
      </c>
      <c r="C256" s="79" t="s">
        <v>798</v>
      </c>
      <c r="D256" s="133" t="s">
        <v>795</v>
      </c>
      <c r="E256" s="133" t="s">
        <v>432</v>
      </c>
      <c r="F256" s="85" t="s">
        <v>796</v>
      </c>
      <c r="G256" s="135" t="s">
        <v>855</v>
      </c>
      <c r="H256" s="90">
        <v>43374</v>
      </c>
      <c r="I256" s="81">
        <v>43404</v>
      </c>
      <c r="J256" s="113">
        <v>43402</v>
      </c>
      <c r="K256" s="118" t="s">
        <v>799</v>
      </c>
      <c r="L256" s="114">
        <v>23200</v>
      </c>
      <c r="M256" s="92" t="s">
        <v>132</v>
      </c>
      <c r="N256" s="83" t="s">
        <v>180</v>
      </c>
      <c r="O256" s="92" t="s">
        <v>140</v>
      </c>
      <c r="P256" s="92" t="s">
        <v>135</v>
      </c>
      <c r="Q256" s="103"/>
    </row>
    <row r="257" spans="1:17" s="115" customFormat="1" ht="22.9" customHeight="1" x14ac:dyDescent="0.35">
      <c r="A257" s="103"/>
      <c r="B257" s="87" t="s">
        <v>426</v>
      </c>
      <c r="C257" s="79" t="s">
        <v>800</v>
      </c>
      <c r="D257" s="133" t="s">
        <v>4</v>
      </c>
      <c r="E257" s="133" t="s">
        <v>36</v>
      </c>
      <c r="F257" s="85" t="s">
        <v>591</v>
      </c>
      <c r="G257" s="135" t="s">
        <v>859</v>
      </c>
      <c r="H257" s="90">
        <v>43374</v>
      </c>
      <c r="I257" s="81">
        <v>43385</v>
      </c>
      <c r="J257" s="113">
        <v>43411</v>
      </c>
      <c r="K257" s="118" t="s">
        <v>801</v>
      </c>
      <c r="L257" s="114">
        <v>55609.35</v>
      </c>
      <c r="M257" s="92" t="s">
        <v>132</v>
      </c>
      <c r="N257" s="83" t="s">
        <v>252</v>
      </c>
      <c r="O257" s="92" t="s">
        <v>134</v>
      </c>
      <c r="P257" s="92" t="s">
        <v>135</v>
      </c>
      <c r="Q257" s="103"/>
    </row>
    <row r="258" spans="1:17" s="115" customFormat="1" ht="22.9" customHeight="1" x14ac:dyDescent="0.35">
      <c r="A258" s="103"/>
      <c r="B258" s="87" t="s">
        <v>426</v>
      </c>
      <c r="C258" s="79" t="s">
        <v>802</v>
      </c>
      <c r="D258" s="133" t="s">
        <v>4</v>
      </c>
      <c r="E258" s="133" t="s">
        <v>36</v>
      </c>
      <c r="F258" s="85" t="s">
        <v>591</v>
      </c>
      <c r="G258" s="135" t="s">
        <v>860</v>
      </c>
      <c r="H258" s="90">
        <v>43374</v>
      </c>
      <c r="I258" s="81">
        <v>43404</v>
      </c>
      <c r="J258" s="113">
        <v>43411</v>
      </c>
      <c r="K258" s="118" t="s">
        <v>803</v>
      </c>
      <c r="L258" s="114">
        <v>55609.35</v>
      </c>
      <c r="M258" s="92" t="s">
        <v>132</v>
      </c>
      <c r="N258" s="83" t="s">
        <v>180</v>
      </c>
      <c r="O258" s="92" t="s">
        <v>134</v>
      </c>
      <c r="P258" s="92" t="s">
        <v>135</v>
      </c>
      <c r="Q258" s="103"/>
    </row>
    <row r="259" spans="1:17" s="115" customFormat="1" ht="22.9" customHeight="1" x14ac:dyDescent="0.35">
      <c r="A259" s="103"/>
      <c r="B259" s="87" t="s">
        <v>426</v>
      </c>
      <c r="C259" s="79" t="s">
        <v>804</v>
      </c>
      <c r="D259" s="133" t="s">
        <v>6</v>
      </c>
      <c r="E259" s="133" t="s">
        <v>36</v>
      </c>
      <c r="F259" s="85" t="s">
        <v>35</v>
      </c>
      <c r="G259" s="135" t="s">
        <v>856</v>
      </c>
      <c r="H259" s="90">
        <v>43374</v>
      </c>
      <c r="I259" s="81">
        <v>43386</v>
      </c>
      <c r="J259" s="113">
        <v>43391</v>
      </c>
      <c r="K259" s="121" t="s">
        <v>861</v>
      </c>
      <c r="L259" s="114">
        <v>5700.11</v>
      </c>
      <c r="M259" s="92" t="s">
        <v>132</v>
      </c>
      <c r="N259" s="83" t="s">
        <v>252</v>
      </c>
      <c r="O259" s="92" t="s">
        <v>134</v>
      </c>
      <c r="P259" s="92" t="s">
        <v>135</v>
      </c>
      <c r="Q259" s="103"/>
    </row>
    <row r="260" spans="1:17" s="115" customFormat="1" ht="22.9" customHeight="1" x14ac:dyDescent="0.35">
      <c r="A260" s="103"/>
      <c r="B260" s="87" t="s">
        <v>426</v>
      </c>
      <c r="C260" s="79" t="s">
        <v>805</v>
      </c>
      <c r="D260" s="133" t="s">
        <v>6</v>
      </c>
      <c r="E260" s="133" t="s">
        <v>36</v>
      </c>
      <c r="F260" s="85" t="s">
        <v>35</v>
      </c>
      <c r="G260" s="135" t="s">
        <v>806</v>
      </c>
      <c r="H260" s="90">
        <v>43374</v>
      </c>
      <c r="I260" s="81">
        <v>43404</v>
      </c>
      <c r="J260" s="113">
        <v>43411</v>
      </c>
      <c r="K260" s="118" t="s">
        <v>807</v>
      </c>
      <c r="L260" s="114">
        <f>5700.11+819.14</f>
        <v>6519.25</v>
      </c>
      <c r="M260" s="92" t="s">
        <v>132</v>
      </c>
      <c r="N260" s="83" t="s">
        <v>252</v>
      </c>
      <c r="O260" s="92" t="s">
        <v>134</v>
      </c>
      <c r="P260" s="92" t="s">
        <v>135</v>
      </c>
      <c r="Q260" s="103"/>
    </row>
    <row r="261" spans="1:17" s="115" customFormat="1" ht="22.9" customHeight="1" x14ac:dyDescent="0.35">
      <c r="A261" s="103"/>
      <c r="B261" s="87" t="s">
        <v>426</v>
      </c>
      <c r="C261" s="79" t="s">
        <v>808</v>
      </c>
      <c r="D261" s="133" t="s">
        <v>92</v>
      </c>
      <c r="E261" s="133" t="s">
        <v>36</v>
      </c>
      <c r="F261" s="85" t="s">
        <v>35</v>
      </c>
      <c r="G261" s="135" t="s">
        <v>862</v>
      </c>
      <c r="H261" s="90">
        <v>43374</v>
      </c>
      <c r="I261" s="81">
        <v>43386</v>
      </c>
      <c r="J261" s="113">
        <v>43391</v>
      </c>
      <c r="K261" s="118" t="s">
        <v>809</v>
      </c>
      <c r="L261" s="92">
        <v>5738.59</v>
      </c>
      <c r="M261" s="92" t="s">
        <v>132</v>
      </c>
      <c r="N261" s="83" t="s">
        <v>252</v>
      </c>
      <c r="O261" s="92" t="s">
        <v>134</v>
      </c>
      <c r="P261" s="92" t="s">
        <v>135</v>
      </c>
      <c r="Q261" s="103"/>
    </row>
    <row r="262" spans="1:17" s="115" customFormat="1" ht="22.9" customHeight="1" x14ac:dyDescent="0.35">
      <c r="A262" s="103"/>
      <c r="B262" s="87" t="s">
        <v>426</v>
      </c>
      <c r="C262" s="79" t="s">
        <v>810</v>
      </c>
      <c r="D262" s="133" t="s">
        <v>92</v>
      </c>
      <c r="E262" s="133" t="s">
        <v>36</v>
      </c>
      <c r="F262" s="85" t="s">
        <v>35</v>
      </c>
      <c r="G262" s="135" t="s">
        <v>865</v>
      </c>
      <c r="H262" s="90">
        <v>43374</v>
      </c>
      <c r="I262" s="81">
        <v>43404</v>
      </c>
      <c r="J262" s="113">
        <v>43411</v>
      </c>
      <c r="K262" s="118" t="s">
        <v>811</v>
      </c>
      <c r="L262" s="114">
        <f>5738.59+1100.68</f>
        <v>6839.27</v>
      </c>
      <c r="M262" s="92" t="s">
        <v>132</v>
      </c>
      <c r="N262" s="83" t="s">
        <v>252</v>
      </c>
      <c r="O262" s="92" t="s">
        <v>134</v>
      </c>
      <c r="P262" s="92" t="s">
        <v>135</v>
      </c>
      <c r="Q262" s="103"/>
    </row>
    <row r="263" spans="1:17" s="115" customFormat="1" ht="22.9" customHeight="1" x14ac:dyDescent="0.35">
      <c r="A263" s="103"/>
      <c r="B263" s="87" t="s">
        <v>426</v>
      </c>
      <c r="C263" s="79" t="s">
        <v>812</v>
      </c>
      <c r="D263" s="133" t="s">
        <v>541</v>
      </c>
      <c r="E263" s="133" t="s">
        <v>36</v>
      </c>
      <c r="F263" s="85" t="s">
        <v>35</v>
      </c>
      <c r="G263" s="135" t="s">
        <v>862</v>
      </c>
      <c r="H263" s="90">
        <v>43374</v>
      </c>
      <c r="I263" s="81">
        <v>43386</v>
      </c>
      <c r="J263" s="113">
        <v>43391</v>
      </c>
      <c r="K263" s="118" t="s">
        <v>813</v>
      </c>
      <c r="L263" s="114">
        <v>27443.49</v>
      </c>
      <c r="M263" s="92" t="s">
        <v>132</v>
      </c>
      <c r="N263" s="83" t="s">
        <v>252</v>
      </c>
      <c r="O263" s="92" t="s">
        <v>134</v>
      </c>
      <c r="P263" s="92" t="s">
        <v>135</v>
      </c>
      <c r="Q263" s="103"/>
    </row>
    <row r="264" spans="1:17" s="115" customFormat="1" ht="22.9" customHeight="1" x14ac:dyDescent="0.35">
      <c r="A264" s="103"/>
      <c r="B264" s="87" t="s">
        <v>426</v>
      </c>
      <c r="C264" s="79" t="s">
        <v>814</v>
      </c>
      <c r="D264" s="133" t="s">
        <v>541</v>
      </c>
      <c r="E264" s="133" t="s">
        <v>36</v>
      </c>
      <c r="F264" s="85" t="s">
        <v>35</v>
      </c>
      <c r="G264" s="135" t="s">
        <v>864</v>
      </c>
      <c r="H264" s="90">
        <v>43374</v>
      </c>
      <c r="I264" s="81">
        <v>43404</v>
      </c>
      <c r="J264" s="113">
        <v>43411</v>
      </c>
      <c r="K264" s="118" t="s">
        <v>815</v>
      </c>
      <c r="L264" s="114">
        <f>27443.49+3894.64</f>
        <v>31338.13</v>
      </c>
      <c r="M264" s="92" t="s">
        <v>132</v>
      </c>
      <c r="N264" s="83" t="s">
        <v>252</v>
      </c>
      <c r="O264" s="92" t="s">
        <v>134</v>
      </c>
      <c r="P264" s="92" t="s">
        <v>135</v>
      </c>
      <c r="Q264" s="103"/>
    </row>
    <row r="265" spans="1:17" s="115" customFormat="1" ht="22.9" customHeight="1" x14ac:dyDescent="0.35">
      <c r="A265" s="103"/>
      <c r="B265" s="87" t="s">
        <v>426</v>
      </c>
      <c r="C265" s="79" t="s">
        <v>816</v>
      </c>
      <c r="D265" s="133" t="s">
        <v>93</v>
      </c>
      <c r="E265" s="133" t="s">
        <v>36</v>
      </c>
      <c r="F265" s="85" t="s">
        <v>35</v>
      </c>
      <c r="G265" s="135" t="s">
        <v>862</v>
      </c>
      <c r="H265" s="90">
        <v>43374</v>
      </c>
      <c r="I265" s="81">
        <v>43386</v>
      </c>
      <c r="J265" s="113">
        <v>43391</v>
      </c>
      <c r="K265" s="118" t="s">
        <v>817</v>
      </c>
      <c r="L265" s="92">
        <v>11157.63</v>
      </c>
      <c r="M265" s="92" t="s">
        <v>132</v>
      </c>
      <c r="N265" s="83" t="s">
        <v>252</v>
      </c>
      <c r="O265" s="92" t="s">
        <v>134</v>
      </c>
      <c r="P265" s="92" t="s">
        <v>135</v>
      </c>
      <c r="Q265" s="103"/>
    </row>
    <row r="266" spans="1:17" s="115" customFormat="1" ht="22.9" customHeight="1" x14ac:dyDescent="0.35">
      <c r="A266" s="103"/>
      <c r="B266" s="87" t="s">
        <v>426</v>
      </c>
      <c r="C266" s="79" t="s">
        <v>818</v>
      </c>
      <c r="D266" s="133" t="s">
        <v>93</v>
      </c>
      <c r="E266" s="133" t="s">
        <v>36</v>
      </c>
      <c r="F266" s="85" t="s">
        <v>35</v>
      </c>
      <c r="G266" s="135" t="s">
        <v>863</v>
      </c>
      <c r="H266" s="90">
        <v>43374</v>
      </c>
      <c r="I266" s="81">
        <v>43404</v>
      </c>
      <c r="J266" s="113">
        <v>43411</v>
      </c>
      <c r="K266" s="118" t="s">
        <v>819</v>
      </c>
      <c r="L266" s="114">
        <f>11157.63+1805.51</f>
        <v>12963.14</v>
      </c>
      <c r="M266" s="92" t="s">
        <v>132</v>
      </c>
      <c r="N266" s="83" t="s">
        <v>252</v>
      </c>
      <c r="O266" s="92" t="s">
        <v>134</v>
      </c>
      <c r="P266" s="92" t="s">
        <v>135</v>
      </c>
      <c r="Q266" s="103"/>
    </row>
    <row r="267" spans="1:17" s="115" customFormat="1" ht="22.9" customHeight="1" x14ac:dyDescent="0.35">
      <c r="A267" s="103"/>
      <c r="B267" s="87" t="s">
        <v>426</v>
      </c>
      <c r="C267" s="79" t="s">
        <v>820</v>
      </c>
      <c r="D267" s="133" t="s">
        <v>124</v>
      </c>
      <c r="E267" s="133" t="s">
        <v>38</v>
      </c>
      <c r="F267" s="85" t="s">
        <v>35</v>
      </c>
      <c r="G267" s="135" t="s">
        <v>862</v>
      </c>
      <c r="H267" s="90">
        <v>43374</v>
      </c>
      <c r="I267" s="81">
        <v>43386</v>
      </c>
      <c r="J267" s="113">
        <v>43391</v>
      </c>
      <c r="K267" s="118" t="s">
        <v>821</v>
      </c>
      <c r="L267" s="114">
        <v>5650.07</v>
      </c>
      <c r="M267" s="92" t="s">
        <v>132</v>
      </c>
      <c r="N267" s="83" t="s">
        <v>252</v>
      </c>
      <c r="O267" s="92" t="s">
        <v>134</v>
      </c>
      <c r="P267" s="92" t="s">
        <v>135</v>
      </c>
      <c r="Q267" s="103"/>
    </row>
    <row r="268" spans="1:17" s="115" customFormat="1" ht="22.9" customHeight="1" x14ac:dyDescent="0.35">
      <c r="A268" s="103"/>
      <c r="B268" s="87" t="s">
        <v>426</v>
      </c>
      <c r="C268" s="79" t="s">
        <v>822</v>
      </c>
      <c r="D268" s="133" t="s">
        <v>124</v>
      </c>
      <c r="E268" s="133" t="s">
        <v>38</v>
      </c>
      <c r="F268" s="85" t="s">
        <v>35</v>
      </c>
      <c r="G268" s="135" t="s">
        <v>863</v>
      </c>
      <c r="H268" s="90">
        <v>43374</v>
      </c>
      <c r="I268" s="81">
        <v>43404</v>
      </c>
      <c r="J268" s="91">
        <v>43411</v>
      </c>
      <c r="K268" s="118" t="s">
        <v>823</v>
      </c>
      <c r="L268" s="92">
        <f>5650.07+1089.29</f>
        <v>6739.36</v>
      </c>
      <c r="M268" s="92" t="s">
        <v>132</v>
      </c>
      <c r="N268" s="83" t="s">
        <v>252</v>
      </c>
      <c r="O268" s="92" t="s">
        <v>134</v>
      </c>
      <c r="P268" s="92" t="s">
        <v>135</v>
      </c>
      <c r="Q268" s="103"/>
    </row>
    <row r="269" spans="1:17" s="115" customFormat="1" ht="22.9" customHeight="1" x14ac:dyDescent="0.35">
      <c r="A269" s="103"/>
      <c r="B269" s="87" t="s">
        <v>426</v>
      </c>
      <c r="C269" s="79" t="s">
        <v>824</v>
      </c>
      <c r="D269" s="133" t="s">
        <v>624</v>
      </c>
      <c r="E269" s="133" t="s">
        <v>38</v>
      </c>
      <c r="F269" s="85" t="s">
        <v>35</v>
      </c>
      <c r="G269" s="135" t="s">
        <v>862</v>
      </c>
      <c r="H269" s="90">
        <v>43374</v>
      </c>
      <c r="I269" s="81">
        <v>43386</v>
      </c>
      <c r="J269" s="91">
        <v>43391</v>
      </c>
      <c r="K269" s="118" t="s">
        <v>825</v>
      </c>
      <c r="L269" s="92">
        <v>5650.7</v>
      </c>
      <c r="M269" s="92" t="s">
        <v>132</v>
      </c>
      <c r="N269" s="83" t="s">
        <v>252</v>
      </c>
      <c r="O269" s="92" t="s">
        <v>134</v>
      </c>
      <c r="P269" s="92" t="s">
        <v>135</v>
      </c>
      <c r="Q269" s="103"/>
    </row>
    <row r="270" spans="1:17" s="115" customFormat="1" ht="22.9" customHeight="1" x14ac:dyDescent="0.35">
      <c r="A270" s="103"/>
      <c r="B270" s="87" t="s">
        <v>426</v>
      </c>
      <c r="C270" s="79" t="s">
        <v>826</v>
      </c>
      <c r="D270" s="133" t="s">
        <v>624</v>
      </c>
      <c r="E270" s="133" t="s">
        <v>38</v>
      </c>
      <c r="F270" s="85" t="s">
        <v>35</v>
      </c>
      <c r="G270" s="135" t="s">
        <v>863</v>
      </c>
      <c r="H270" s="90">
        <v>43374</v>
      </c>
      <c r="I270" s="81">
        <v>43404</v>
      </c>
      <c r="J270" s="91">
        <v>43411</v>
      </c>
      <c r="K270" s="118" t="s">
        <v>827</v>
      </c>
      <c r="L270" s="92">
        <f>5650.7+1089.31</f>
        <v>6740.01</v>
      </c>
      <c r="M270" s="92" t="s">
        <v>132</v>
      </c>
      <c r="N270" s="83" t="s">
        <v>252</v>
      </c>
      <c r="O270" s="92" t="s">
        <v>134</v>
      </c>
      <c r="P270" s="92" t="s">
        <v>135</v>
      </c>
      <c r="Q270" s="103"/>
    </row>
    <row r="271" spans="1:17" s="115" customFormat="1" ht="22.9" customHeight="1" x14ac:dyDescent="0.35">
      <c r="A271" s="103"/>
      <c r="B271" s="87" t="s">
        <v>426</v>
      </c>
      <c r="C271" s="79" t="s">
        <v>828</v>
      </c>
      <c r="D271" s="133" t="s">
        <v>743</v>
      </c>
      <c r="E271" s="133" t="s">
        <v>432</v>
      </c>
      <c r="F271" s="85" t="s">
        <v>768</v>
      </c>
      <c r="G271" s="135" t="s">
        <v>856</v>
      </c>
      <c r="H271" s="90">
        <v>43374</v>
      </c>
      <c r="I271" s="81">
        <v>43388</v>
      </c>
      <c r="J271" s="91">
        <v>43391</v>
      </c>
      <c r="K271" s="118" t="s">
        <v>829</v>
      </c>
      <c r="L271" s="92">
        <v>5273.36</v>
      </c>
      <c r="M271" s="92" t="s">
        <v>132</v>
      </c>
      <c r="N271" s="83" t="s">
        <v>252</v>
      </c>
      <c r="O271" s="92" t="s">
        <v>134</v>
      </c>
      <c r="P271" s="92" t="s">
        <v>135</v>
      </c>
      <c r="Q271" s="103"/>
    </row>
    <row r="272" spans="1:17" s="115" customFormat="1" ht="22.9" customHeight="1" x14ac:dyDescent="0.35">
      <c r="A272" s="103"/>
      <c r="B272" s="87" t="s">
        <v>426</v>
      </c>
      <c r="C272" s="79" t="s">
        <v>830</v>
      </c>
      <c r="D272" s="133" t="s">
        <v>743</v>
      </c>
      <c r="E272" s="133" t="s">
        <v>432</v>
      </c>
      <c r="F272" s="85" t="s">
        <v>768</v>
      </c>
      <c r="G272" s="135" t="s">
        <v>857</v>
      </c>
      <c r="H272" s="90">
        <v>43374</v>
      </c>
      <c r="I272" s="81">
        <v>43404</v>
      </c>
      <c r="J272" s="91">
        <v>43411</v>
      </c>
      <c r="K272" s="118" t="s">
        <v>831</v>
      </c>
      <c r="L272" s="92">
        <f>5273.36+1040.81</f>
        <v>6314.17</v>
      </c>
      <c r="M272" s="92" t="s">
        <v>132</v>
      </c>
      <c r="N272" s="83" t="s">
        <v>252</v>
      </c>
      <c r="O272" s="92" t="s">
        <v>134</v>
      </c>
      <c r="P272" s="92" t="s">
        <v>135</v>
      </c>
      <c r="Q272" s="103"/>
    </row>
    <row r="273" spans="1:17" s="115" customFormat="1" ht="22.9" customHeight="1" x14ac:dyDescent="0.35">
      <c r="A273" s="103"/>
      <c r="B273" s="87" t="s">
        <v>426</v>
      </c>
      <c r="C273" s="79" t="s">
        <v>832</v>
      </c>
      <c r="D273" s="133" t="s">
        <v>833</v>
      </c>
      <c r="E273" s="133" t="s">
        <v>432</v>
      </c>
      <c r="F273" s="85" t="s">
        <v>768</v>
      </c>
      <c r="G273" s="135" t="s">
        <v>856</v>
      </c>
      <c r="H273" s="90">
        <v>43374</v>
      </c>
      <c r="I273" s="81">
        <v>43405</v>
      </c>
      <c r="J273" s="91">
        <v>43411</v>
      </c>
      <c r="K273" s="118" t="s">
        <v>836</v>
      </c>
      <c r="L273" s="92">
        <v>3030.28</v>
      </c>
      <c r="M273" s="92" t="s">
        <v>132</v>
      </c>
      <c r="N273" s="83" t="s">
        <v>252</v>
      </c>
      <c r="O273" s="92" t="s">
        <v>134</v>
      </c>
      <c r="P273" s="92" t="s">
        <v>135</v>
      </c>
      <c r="Q273" s="103"/>
    </row>
    <row r="274" spans="1:17" s="115" customFormat="1" ht="22.9" customHeight="1" x14ac:dyDescent="0.35">
      <c r="A274" s="103"/>
      <c r="B274" s="87" t="s">
        <v>426</v>
      </c>
      <c r="C274" s="79" t="s">
        <v>835</v>
      </c>
      <c r="D274" s="133" t="s">
        <v>833</v>
      </c>
      <c r="E274" s="133" t="s">
        <v>432</v>
      </c>
      <c r="F274" s="85" t="s">
        <v>768</v>
      </c>
      <c r="G274" s="135" t="s">
        <v>858</v>
      </c>
      <c r="H274" s="90">
        <v>43374</v>
      </c>
      <c r="I274" s="81">
        <v>43388</v>
      </c>
      <c r="J274" s="91">
        <v>43411</v>
      </c>
      <c r="K274" s="118" t="s">
        <v>834</v>
      </c>
      <c r="L274" s="92">
        <f>5273.36+797.96</f>
        <v>6071.32</v>
      </c>
      <c r="M274" s="92" t="s">
        <v>132</v>
      </c>
      <c r="N274" s="83" t="s">
        <v>252</v>
      </c>
      <c r="O274" s="92" t="s">
        <v>134</v>
      </c>
      <c r="P274" s="92" t="s">
        <v>135</v>
      </c>
      <c r="Q274" s="103"/>
    </row>
    <row r="275" spans="1:17" s="115" customFormat="1" ht="22.9" customHeight="1" x14ac:dyDescent="0.35">
      <c r="A275" s="103"/>
      <c r="B275" s="87" t="s">
        <v>426</v>
      </c>
      <c r="C275" s="79" t="s">
        <v>837</v>
      </c>
      <c r="D275" s="133" t="s">
        <v>91</v>
      </c>
      <c r="E275" s="133" t="s">
        <v>36</v>
      </c>
      <c r="F275" s="85" t="s">
        <v>35</v>
      </c>
      <c r="G275" s="135" t="s">
        <v>862</v>
      </c>
      <c r="H275" s="90">
        <v>43374</v>
      </c>
      <c r="I275" s="81">
        <v>43386</v>
      </c>
      <c r="J275" s="91">
        <v>43391</v>
      </c>
      <c r="K275" s="118" t="s">
        <v>838</v>
      </c>
      <c r="L275" s="92">
        <v>15991.6</v>
      </c>
      <c r="M275" s="92" t="s">
        <v>132</v>
      </c>
      <c r="N275" s="83" t="s">
        <v>252</v>
      </c>
      <c r="O275" s="92" t="s">
        <v>134</v>
      </c>
      <c r="P275" s="92" t="s">
        <v>135</v>
      </c>
      <c r="Q275" s="103"/>
    </row>
    <row r="276" spans="1:17" s="115" customFormat="1" ht="22.9" customHeight="1" x14ac:dyDescent="0.35">
      <c r="A276" s="103"/>
      <c r="B276" s="87" t="s">
        <v>426</v>
      </c>
      <c r="C276" s="79" t="s">
        <v>839</v>
      </c>
      <c r="D276" s="133" t="s">
        <v>91</v>
      </c>
      <c r="E276" s="133" t="s">
        <v>36</v>
      </c>
      <c r="F276" s="85" t="s">
        <v>35</v>
      </c>
      <c r="G276" s="135" t="s">
        <v>863</v>
      </c>
      <c r="H276" s="90">
        <v>43374</v>
      </c>
      <c r="I276" s="81">
        <v>43404</v>
      </c>
      <c r="J276" s="91">
        <v>43411</v>
      </c>
      <c r="K276" s="118" t="s">
        <v>840</v>
      </c>
      <c r="L276" s="92">
        <f>15991.6+2273.79</f>
        <v>18265.39</v>
      </c>
      <c r="M276" s="92" t="s">
        <v>132</v>
      </c>
      <c r="N276" s="83" t="s">
        <v>252</v>
      </c>
      <c r="O276" s="92" t="s">
        <v>134</v>
      </c>
      <c r="P276" s="92" t="s">
        <v>135</v>
      </c>
      <c r="Q276" s="103"/>
    </row>
    <row r="277" spans="1:17" s="115" customFormat="1" ht="22.9" customHeight="1" x14ac:dyDescent="0.35">
      <c r="A277" s="103"/>
      <c r="B277" s="87" t="s">
        <v>426</v>
      </c>
      <c r="C277" s="79" t="s">
        <v>841</v>
      </c>
      <c r="D277" s="133" t="s">
        <v>842</v>
      </c>
      <c r="E277" s="133" t="s">
        <v>38</v>
      </c>
      <c r="F277" s="85" t="s">
        <v>35</v>
      </c>
      <c r="G277" s="135" t="s">
        <v>862</v>
      </c>
      <c r="H277" s="90">
        <v>43374</v>
      </c>
      <c r="I277" s="81">
        <v>43386</v>
      </c>
      <c r="J277" s="91">
        <v>43391</v>
      </c>
      <c r="K277" s="118" t="s">
        <v>843</v>
      </c>
      <c r="L277" s="92">
        <v>5741.48</v>
      </c>
      <c r="M277" s="92" t="s">
        <v>132</v>
      </c>
      <c r="N277" s="83" t="s">
        <v>252</v>
      </c>
      <c r="O277" s="92" t="s">
        <v>134</v>
      </c>
      <c r="P277" s="92" t="s">
        <v>135</v>
      </c>
      <c r="Q277" s="103"/>
    </row>
    <row r="278" spans="1:17" s="115" customFormat="1" ht="22.9" customHeight="1" x14ac:dyDescent="0.35">
      <c r="A278" s="103"/>
      <c r="B278" s="87" t="s">
        <v>426</v>
      </c>
      <c r="C278" s="79" t="s">
        <v>844</v>
      </c>
      <c r="D278" s="133" t="s">
        <v>842</v>
      </c>
      <c r="E278" s="133" t="s">
        <v>38</v>
      </c>
      <c r="F278" s="85" t="s">
        <v>35</v>
      </c>
      <c r="G278" s="135" t="s">
        <v>863</v>
      </c>
      <c r="H278" s="90">
        <v>43374</v>
      </c>
      <c r="I278" s="81">
        <v>43404</v>
      </c>
      <c r="J278" s="91">
        <v>43411</v>
      </c>
      <c r="K278" s="118" t="s">
        <v>845</v>
      </c>
      <c r="L278" s="92">
        <f>5741.48+1101.05</f>
        <v>6842.53</v>
      </c>
      <c r="M278" s="92" t="s">
        <v>132</v>
      </c>
      <c r="N278" s="83" t="s">
        <v>252</v>
      </c>
      <c r="O278" s="92" t="s">
        <v>134</v>
      </c>
      <c r="P278" s="92" t="s">
        <v>135</v>
      </c>
      <c r="Q278" s="103"/>
    </row>
    <row r="279" spans="1:17" s="115" customFormat="1" ht="22.9" customHeight="1" x14ac:dyDescent="0.35">
      <c r="A279" s="103"/>
      <c r="B279" s="79">
        <v>7132</v>
      </c>
      <c r="C279" s="79" t="s">
        <v>872</v>
      </c>
      <c r="D279" s="133" t="s">
        <v>873</v>
      </c>
      <c r="E279" s="133" t="s">
        <v>36</v>
      </c>
      <c r="F279" s="85" t="s">
        <v>32</v>
      </c>
      <c r="G279" s="135" t="s">
        <v>874</v>
      </c>
      <c r="H279" s="90">
        <v>43405</v>
      </c>
      <c r="I279" s="81">
        <v>43409</v>
      </c>
      <c r="J279" s="91">
        <v>43405</v>
      </c>
      <c r="K279" s="118" t="s">
        <v>875</v>
      </c>
      <c r="L279" s="84">
        <v>325</v>
      </c>
      <c r="M279" s="92" t="s">
        <v>132</v>
      </c>
      <c r="N279" s="83" t="s">
        <v>180</v>
      </c>
      <c r="O279" s="92" t="s">
        <v>140</v>
      </c>
      <c r="P279" s="92" t="s">
        <v>135</v>
      </c>
      <c r="Q279" s="103"/>
    </row>
    <row r="280" spans="1:17" s="115" customFormat="1" ht="22.9" customHeight="1" x14ac:dyDescent="0.35">
      <c r="A280" s="103"/>
      <c r="B280" s="79">
        <v>7142</v>
      </c>
      <c r="C280" s="79" t="s">
        <v>876</v>
      </c>
      <c r="D280" s="133" t="s">
        <v>877</v>
      </c>
      <c r="E280" s="133" t="s">
        <v>387</v>
      </c>
      <c r="F280" s="85" t="s">
        <v>780</v>
      </c>
      <c r="G280" s="135" t="s">
        <v>879</v>
      </c>
      <c r="H280" s="90">
        <v>43405</v>
      </c>
      <c r="I280" s="81">
        <v>43409</v>
      </c>
      <c r="J280" s="91">
        <v>43405</v>
      </c>
      <c r="K280" s="118" t="s">
        <v>878</v>
      </c>
      <c r="L280" s="84">
        <v>411195.37</v>
      </c>
      <c r="M280" s="92" t="s">
        <v>132</v>
      </c>
      <c r="N280" s="83" t="s">
        <v>180</v>
      </c>
      <c r="O280" s="92" t="s">
        <v>140</v>
      </c>
      <c r="P280" s="92" t="s">
        <v>135</v>
      </c>
      <c r="Q280" s="103"/>
    </row>
    <row r="281" spans="1:17" s="115" customFormat="1" ht="22.9" customHeight="1" x14ac:dyDescent="0.35">
      <c r="A281" s="103"/>
      <c r="B281" s="79">
        <v>7147</v>
      </c>
      <c r="C281" s="79" t="s">
        <v>880</v>
      </c>
      <c r="D281" s="133" t="s">
        <v>881</v>
      </c>
      <c r="E281" s="133" t="s">
        <v>432</v>
      </c>
      <c r="F281" s="85" t="s">
        <v>433</v>
      </c>
      <c r="G281" s="135" t="s">
        <v>1637</v>
      </c>
      <c r="H281" s="90">
        <v>43405</v>
      </c>
      <c r="I281" s="81">
        <v>43411</v>
      </c>
      <c r="J281" s="81">
        <v>43409</v>
      </c>
      <c r="K281" s="122" t="s">
        <v>882</v>
      </c>
      <c r="L281" s="84">
        <v>348000</v>
      </c>
      <c r="M281" s="92" t="s">
        <v>132</v>
      </c>
      <c r="N281" s="83" t="s">
        <v>180</v>
      </c>
      <c r="O281" s="92" t="s">
        <v>140</v>
      </c>
      <c r="P281" s="92" t="s">
        <v>135</v>
      </c>
      <c r="Q281" s="103"/>
    </row>
    <row r="282" spans="1:17" s="115" customFormat="1" ht="22.9" customHeight="1" x14ac:dyDescent="0.35">
      <c r="A282" s="103"/>
      <c r="B282" s="79">
        <v>7167</v>
      </c>
      <c r="C282" s="79" t="s">
        <v>883</v>
      </c>
      <c r="D282" s="133" t="s">
        <v>886</v>
      </c>
      <c r="E282" s="142" t="s">
        <v>38</v>
      </c>
      <c r="F282" s="85" t="s">
        <v>32</v>
      </c>
      <c r="G282" s="135" t="s">
        <v>5</v>
      </c>
      <c r="H282" s="90">
        <v>43405</v>
      </c>
      <c r="I282" s="81">
        <v>43411</v>
      </c>
      <c r="J282" s="81">
        <v>43398</v>
      </c>
      <c r="K282" s="122" t="s">
        <v>887</v>
      </c>
      <c r="L282" s="84">
        <v>293.55</v>
      </c>
      <c r="M282" s="92" t="s">
        <v>132</v>
      </c>
      <c r="N282" s="83" t="s">
        <v>180</v>
      </c>
      <c r="O282" s="92" t="s">
        <v>140</v>
      </c>
      <c r="P282" s="92" t="s">
        <v>135</v>
      </c>
      <c r="Q282" s="103"/>
    </row>
    <row r="283" spans="1:17" s="115" customFormat="1" ht="22.9" customHeight="1" x14ac:dyDescent="0.35">
      <c r="A283" s="103"/>
      <c r="B283" s="79">
        <v>7167</v>
      </c>
      <c r="C283" s="79" t="s">
        <v>884</v>
      </c>
      <c r="D283" s="133" t="s">
        <v>21</v>
      </c>
      <c r="E283" s="142" t="s">
        <v>38</v>
      </c>
      <c r="F283" s="85" t="s">
        <v>32</v>
      </c>
      <c r="G283" s="135" t="s">
        <v>22</v>
      </c>
      <c r="H283" s="90">
        <v>43405</v>
      </c>
      <c r="I283" s="81">
        <v>43411</v>
      </c>
      <c r="J283" s="81">
        <v>43398</v>
      </c>
      <c r="K283" s="118" t="s">
        <v>888</v>
      </c>
      <c r="L283" s="92">
        <v>64</v>
      </c>
      <c r="M283" s="92" t="s">
        <v>132</v>
      </c>
      <c r="N283" s="83" t="s">
        <v>180</v>
      </c>
      <c r="O283" s="92" t="s">
        <v>140</v>
      </c>
      <c r="P283" s="92" t="s">
        <v>135</v>
      </c>
      <c r="Q283" s="103"/>
    </row>
    <row r="284" spans="1:17" s="115" customFormat="1" ht="22.9" customHeight="1" x14ac:dyDescent="0.35">
      <c r="A284" s="103"/>
      <c r="B284" s="79">
        <v>7167</v>
      </c>
      <c r="C284" s="79" t="s">
        <v>885</v>
      </c>
      <c r="D284" s="133" t="s">
        <v>889</v>
      </c>
      <c r="E284" s="142" t="s">
        <v>38</v>
      </c>
      <c r="F284" s="85" t="s">
        <v>32</v>
      </c>
      <c r="G284" s="135" t="s">
        <v>874</v>
      </c>
      <c r="H284" s="90">
        <v>43405</v>
      </c>
      <c r="I284" s="81">
        <v>43411</v>
      </c>
      <c r="J284" s="81">
        <v>43398</v>
      </c>
      <c r="K284" s="118" t="s">
        <v>890</v>
      </c>
      <c r="L284" s="92">
        <v>159</v>
      </c>
      <c r="M284" s="92" t="s">
        <v>132</v>
      </c>
      <c r="N284" s="83" t="s">
        <v>180</v>
      </c>
      <c r="O284" s="92" t="s">
        <v>140</v>
      </c>
      <c r="P284" s="92" t="s">
        <v>135</v>
      </c>
      <c r="Q284" s="103"/>
    </row>
    <row r="285" spans="1:17" s="115" customFormat="1" ht="22.9" customHeight="1" x14ac:dyDescent="0.35">
      <c r="A285" s="103"/>
      <c r="B285" s="87">
        <v>7184</v>
      </c>
      <c r="C285" s="79" t="s">
        <v>891</v>
      </c>
      <c r="D285" s="133" t="s">
        <v>1636</v>
      </c>
      <c r="E285" s="133" t="s">
        <v>432</v>
      </c>
      <c r="F285" s="85" t="s">
        <v>894</v>
      </c>
      <c r="G285" s="135" t="s">
        <v>892</v>
      </c>
      <c r="H285" s="90">
        <v>43405</v>
      </c>
      <c r="I285" s="81">
        <v>43413</v>
      </c>
      <c r="J285" s="91">
        <v>43403</v>
      </c>
      <c r="K285" s="118" t="s">
        <v>893</v>
      </c>
      <c r="L285" s="92">
        <v>18560</v>
      </c>
      <c r="M285" s="92" t="s">
        <v>132</v>
      </c>
      <c r="N285" s="83" t="s">
        <v>180</v>
      </c>
      <c r="O285" s="92" t="s">
        <v>140</v>
      </c>
      <c r="P285" s="92" t="s">
        <v>135</v>
      </c>
      <c r="Q285" s="103"/>
    </row>
    <row r="286" spans="1:17" s="115" customFormat="1" ht="22.9" customHeight="1" x14ac:dyDescent="0.35">
      <c r="A286" s="103"/>
      <c r="B286" s="87">
        <v>7186</v>
      </c>
      <c r="C286" s="79" t="s">
        <v>895</v>
      </c>
      <c r="D286" s="133" t="s">
        <v>460</v>
      </c>
      <c r="E286" s="133" t="s">
        <v>432</v>
      </c>
      <c r="F286" s="85" t="s">
        <v>410</v>
      </c>
      <c r="G286" s="135" t="s">
        <v>1638</v>
      </c>
      <c r="H286" s="90">
        <v>43405</v>
      </c>
      <c r="I286" s="81">
        <v>43413</v>
      </c>
      <c r="J286" s="91">
        <v>43411</v>
      </c>
      <c r="K286" s="118" t="s">
        <v>896</v>
      </c>
      <c r="L286" s="92">
        <v>23200</v>
      </c>
      <c r="M286" s="92" t="s">
        <v>132</v>
      </c>
      <c r="N286" s="83" t="s">
        <v>180</v>
      </c>
      <c r="O286" s="92" t="s">
        <v>140</v>
      </c>
      <c r="P286" s="92" t="s">
        <v>135</v>
      </c>
      <c r="Q286" s="103"/>
    </row>
    <row r="287" spans="1:17" s="115" customFormat="1" ht="22.9" customHeight="1" x14ac:dyDescent="0.35">
      <c r="A287" s="103"/>
      <c r="B287" s="87">
        <v>7187</v>
      </c>
      <c r="C287" s="79" t="s">
        <v>897</v>
      </c>
      <c r="D287" s="133" t="s">
        <v>898</v>
      </c>
      <c r="E287" s="133" t="s">
        <v>387</v>
      </c>
      <c r="F287" s="85" t="s">
        <v>629</v>
      </c>
      <c r="G287" s="135" t="s">
        <v>899</v>
      </c>
      <c r="H287" s="90">
        <v>43405</v>
      </c>
      <c r="I287" s="81">
        <v>43413</v>
      </c>
      <c r="J287" s="91">
        <v>43411</v>
      </c>
      <c r="K287" s="121" t="s">
        <v>900</v>
      </c>
      <c r="L287" s="92">
        <v>498762.69</v>
      </c>
      <c r="M287" s="92" t="s">
        <v>132</v>
      </c>
      <c r="N287" s="83" t="s">
        <v>901</v>
      </c>
      <c r="O287" s="92" t="s">
        <v>140</v>
      </c>
      <c r="P287" s="92" t="s">
        <v>135</v>
      </c>
      <c r="Q287" s="103"/>
    </row>
    <row r="288" spans="1:17" s="115" customFormat="1" ht="22.9" customHeight="1" x14ac:dyDescent="0.35">
      <c r="A288" s="103"/>
      <c r="B288" s="87">
        <v>7207</v>
      </c>
      <c r="C288" s="79" t="s">
        <v>902</v>
      </c>
      <c r="D288" s="133" t="s">
        <v>203</v>
      </c>
      <c r="E288" s="138" t="s">
        <v>432</v>
      </c>
      <c r="F288" s="85" t="s">
        <v>1281</v>
      </c>
      <c r="G288" s="134" t="s">
        <v>903</v>
      </c>
      <c r="H288" s="90">
        <v>43405</v>
      </c>
      <c r="I288" s="81">
        <v>43419</v>
      </c>
      <c r="J288" s="91">
        <v>43417</v>
      </c>
      <c r="K288" s="118" t="s">
        <v>904</v>
      </c>
      <c r="L288" s="92">
        <v>56932.51</v>
      </c>
      <c r="M288" s="92" t="s">
        <v>132</v>
      </c>
      <c r="N288" s="83" t="s">
        <v>180</v>
      </c>
      <c r="O288" s="92" t="s">
        <v>140</v>
      </c>
      <c r="P288" s="92" t="s">
        <v>135</v>
      </c>
      <c r="Q288" s="103"/>
    </row>
    <row r="289" spans="1:17" s="115" customFormat="1" ht="22.9" customHeight="1" x14ac:dyDescent="0.35">
      <c r="A289" s="103"/>
      <c r="B289" s="87">
        <v>7208</v>
      </c>
      <c r="C289" s="79" t="s">
        <v>905</v>
      </c>
      <c r="D289" s="85" t="s">
        <v>201</v>
      </c>
      <c r="E289" s="85" t="s">
        <v>387</v>
      </c>
      <c r="F289" s="85" t="s">
        <v>202</v>
      </c>
      <c r="G289" s="134" t="s">
        <v>1639</v>
      </c>
      <c r="H289" s="90">
        <v>43405</v>
      </c>
      <c r="I289" s="81">
        <v>43419</v>
      </c>
      <c r="J289" s="91">
        <v>43416</v>
      </c>
      <c r="K289" s="118" t="s">
        <v>906</v>
      </c>
      <c r="L289" s="92">
        <v>3933819.5</v>
      </c>
      <c r="M289" s="92" t="s">
        <v>132</v>
      </c>
      <c r="N289" s="83" t="s">
        <v>180</v>
      </c>
      <c r="O289" s="92" t="s">
        <v>140</v>
      </c>
      <c r="P289" s="92" t="s">
        <v>135</v>
      </c>
      <c r="Q289" s="103"/>
    </row>
    <row r="290" spans="1:17" s="115" customFormat="1" ht="22.9" customHeight="1" x14ac:dyDescent="0.35">
      <c r="A290" s="103"/>
      <c r="B290" s="87">
        <v>7162</v>
      </c>
      <c r="C290" s="79" t="s">
        <v>908</v>
      </c>
      <c r="D290" s="85" t="s">
        <v>909</v>
      </c>
      <c r="E290" s="85" t="s">
        <v>907</v>
      </c>
      <c r="F290" s="85" t="s">
        <v>910</v>
      </c>
      <c r="G290" s="134" t="s">
        <v>911</v>
      </c>
      <c r="H290" s="90">
        <v>43405</v>
      </c>
      <c r="I290" s="81">
        <v>43411</v>
      </c>
      <c r="J290" s="91">
        <v>43408</v>
      </c>
      <c r="K290" s="118" t="s">
        <v>912</v>
      </c>
      <c r="L290" s="92">
        <v>5800</v>
      </c>
      <c r="M290" s="92" t="s">
        <v>132</v>
      </c>
      <c r="N290" s="83" t="s">
        <v>901</v>
      </c>
      <c r="O290" s="92" t="s">
        <v>140</v>
      </c>
      <c r="P290" s="92" t="s">
        <v>135</v>
      </c>
      <c r="Q290" s="103"/>
    </row>
    <row r="291" spans="1:17" s="115" customFormat="1" ht="22.9" customHeight="1" x14ac:dyDescent="0.35">
      <c r="A291" s="103"/>
      <c r="B291" s="87">
        <v>7171</v>
      </c>
      <c r="C291" s="79" t="s">
        <v>913</v>
      </c>
      <c r="D291" s="85" t="s">
        <v>21</v>
      </c>
      <c r="E291" s="133" t="s">
        <v>36</v>
      </c>
      <c r="F291" s="85" t="s">
        <v>32</v>
      </c>
      <c r="G291" s="135" t="s">
        <v>22</v>
      </c>
      <c r="H291" s="90">
        <v>43405</v>
      </c>
      <c r="I291" s="81">
        <v>43413</v>
      </c>
      <c r="J291" s="91">
        <v>43409</v>
      </c>
      <c r="K291" s="125" t="s">
        <v>1028</v>
      </c>
      <c r="L291" s="92">
        <v>324</v>
      </c>
      <c r="M291" s="92" t="s">
        <v>132</v>
      </c>
      <c r="N291" s="83" t="s">
        <v>901</v>
      </c>
      <c r="O291" s="92" t="s">
        <v>140</v>
      </c>
      <c r="P291" s="92" t="s">
        <v>135</v>
      </c>
      <c r="Q291" s="103"/>
    </row>
    <row r="292" spans="1:17" s="115" customFormat="1" ht="22.9" customHeight="1" x14ac:dyDescent="0.35">
      <c r="A292" s="103"/>
      <c r="B292" s="87">
        <v>7171</v>
      </c>
      <c r="C292" s="79" t="s">
        <v>914</v>
      </c>
      <c r="D292" s="85" t="s">
        <v>61</v>
      </c>
      <c r="E292" s="133" t="s">
        <v>36</v>
      </c>
      <c r="F292" s="85" t="s">
        <v>32</v>
      </c>
      <c r="G292" s="152" t="s">
        <v>5</v>
      </c>
      <c r="H292" s="90">
        <v>43405</v>
      </c>
      <c r="I292" s="81">
        <v>43413</v>
      </c>
      <c r="J292" s="91">
        <v>43409</v>
      </c>
      <c r="K292" s="118" t="s">
        <v>915</v>
      </c>
      <c r="L292" s="92">
        <v>500</v>
      </c>
      <c r="M292" s="92" t="s">
        <v>132</v>
      </c>
      <c r="N292" s="83" t="s">
        <v>901</v>
      </c>
      <c r="O292" s="92" t="s">
        <v>140</v>
      </c>
      <c r="P292" s="92" t="s">
        <v>135</v>
      </c>
      <c r="Q292" s="103"/>
    </row>
    <row r="293" spans="1:17" s="115" customFormat="1" ht="22.9" customHeight="1" x14ac:dyDescent="0.35">
      <c r="A293" s="103"/>
      <c r="B293" s="87">
        <v>7210</v>
      </c>
      <c r="C293" s="79" t="s">
        <v>916</v>
      </c>
      <c r="D293" s="85" t="s">
        <v>917</v>
      </c>
      <c r="E293" s="85" t="s">
        <v>907</v>
      </c>
      <c r="F293" s="85" t="s">
        <v>1031</v>
      </c>
      <c r="G293" s="134" t="s">
        <v>1640</v>
      </c>
      <c r="H293" s="90">
        <v>43405</v>
      </c>
      <c r="I293" s="81">
        <v>43419</v>
      </c>
      <c r="J293" s="91">
        <v>43409</v>
      </c>
      <c r="K293" s="121" t="s">
        <v>1029</v>
      </c>
      <c r="L293" s="92">
        <v>650</v>
      </c>
      <c r="M293" s="92" t="s">
        <v>132</v>
      </c>
      <c r="N293" s="83" t="s">
        <v>901</v>
      </c>
      <c r="O293" s="92" t="s">
        <v>140</v>
      </c>
      <c r="P293" s="92" t="s">
        <v>135</v>
      </c>
      <c r="Q293" s="103"/>
    </row>
    <row r="294" spans="1:17" s="115" customFormat="1" ht="22.9" customHeight="1" x14ac:dyDescent="0.35">
      <c r="A294" s="103"/>
      <c r="B294" s="87">
        <v>7231</v>
      </c>
      <c r="C294" s="79" t="s">
        <v>918</v>
      </c>
      <c r="D294" s="85" t="s">
        <v>460</v>
      </c>
      <c r="E294" s="133" t="s">
        <v>432</v>
      </c>
      <c r="F294" s="85" t="s">
        <v>410</v>
      </c>
      <c r="G294" s="135" t="s">
        <v>1641</v>
      </c>
      <c r="H294" s="90">
        <v>43405</v>
      </c>
      <c r="I294" s="81">
        <v>76297</v>
      </c>
      <c r="J294" s="91">
        <v>43430</v>
      </c>
      <c r="K294" s="118" t="s">
        <v>919</v>
      </c>
      <c r="L294" s="92">
        <v>23200</v>
      </c>
      <c r="M294" s="92" t="s">
        <v>132</v>
      </c>
      <c r="N294" s="83" t="s">
        <v>180</v>
      </c>
      <c r="O294" s="92" t="s">
        <v>140</v>
      </c>
      <c r="P294" s="92" t="s">
        <v>135</v>
      </c>
      <c r="Q294" s="103"/>
    </row>
    <row r="295" spans="1:17" s="115" customFormat="1" ht="22.9" customHeight="1" x14ac:dyDescent="0.35">
      <c r="A295" s="103"/>
      <c r="B295" s="87">
        <v>7253</v>
      </c>
      <c r="C295" s="79" t="s">
        <v>920</v>
      </c>
      <c r="D295" s="133" t="s">
        <v>1636</v>
      </c>
      <c r="E295" s="133" t="s">
        <v>432</v>
      </c>
      <c r="F295" s="85" t="s">
        <v>894</v>
      </c>
      <c r="G295" s="135" t="s">
        <v>921</v>
      </c>
      <c r="H295" s="90">
        <v>43405</v>
      </c>
      <c r="I295" s="81">
        <v>43427</v>
      </c>
      <c r="J295" s="91">
        <v>43424</v>
      </c>
      <c r="K295" s="118" t="s">
        <v>922</v>
      </c>
      <c r="L295" s="92">
        <v>18560</v>
      </c>
      <c r="M295" s="92" t="s">
        <v>132</v>
      </c>
      <c r="N295" s="83" t="s">
        <v>180</v>
      </c>
      <c r="O295" s="92" t="s">
        <v>140</v>
      </c>
      <c r="P295" s="92" t="s">
        <v>135</v>
      </c>
      <c r="Q295" s="103"/>
    </row>
    <row r="296" spans="1:17" s="115" customFormat="1" ht="22.9" customHeight="1" x14ac:dyDescent="0.35">
      <c r="A296" s="103"/>
      <c r="B296" s="87">
        <v>7255</v>
      </c>
      <c r="C296" s="79" t="s">
        <v>923</v>
      </c>
      <c r="D296" s="85" t="s">
        <v>877</v>
      </c>
      <c r="E296" s="85" t="s">
        <v>387</v>
      </c>
      <c r="F296" s="85" t="s">
        <v>780</v>
      </c>
      <c r="G296" s="135" t="s">
        <v>924</v>
      </c>
      <c r="H296" s="90">
        <v>43405</v>
      </c>
      <c r="I296" s="81">
        <v>76299</v>
      </c>
      <c r="J296" s="81">
        <v>43425</v>
      </c>
      <c r="K296" s="118" t="s">
        <v>925</v>
      </c>
      <c r="L296" s="92">
        <v>708813.96</v>
      </c>
      <c r="M296" s="92" t="s">
        <v>132</v>
      </c>
      <c r="N296" s="83" t="s">
        <v>180</v>
      </c>
      <c r="O296" s="92" t="s">
        <v>140</v>
      </c>
      <c r="P296" s="92" t="s">
        <v>135</v>
      </c>
      <c r="Q296" s="103"/>
    </row>
    <row r="297" spans="1:17" s="115" customFormat="1" ht="22.9" customHeight="1" x14ac:dyDescent="0.35">
      <c r="A297" s="103"/>
      <c r="B297" s="87">
        <v>7265</v>
      </c>
      <c r="C297" s="79" t="s">
        <v>926</v>
      </c>
      <c r="D297" s="85" t="s">
        <v>898</v>
      </c>
      <c r="E297" s="133" t="s">
        <v>387</v>
      </c>
      <c r="F297" s="85" t="s">
        <v>629</v>
      </c>
      <c r="G297" s="135" t="s">
        <v>927</v>
      </c>
      <c r="H297" s="90">
        <v>43405</v>
      </c>
      <c r="I297" s="81">
        <v>43430</v>
      </c>
      <c r="J297" s="91">
        <v>43426</v>
      </c>
      <c r="K297" s="88" t="s">
        <v>928</v>
      </c>
      <c r="L297" s="92">
        <v>1201862.6499999999</v>
      </c>
      <c r="M297" s="92" t="s">
        <v>132</v>
      </c>
      <c r="N297" s="83" t="s">
        <v>180</v>
      </c>
      <c r="O297" s="92" t="s">
        <v>140</v>
      </c>
      <c r="P297" s="92" t="s">
        <v>135</v>
      </c>
      <c r="Q297" s="103"/>
    </row>
    <row r="298" spans="1:17" s="115" customFormat="1" ht="22.9" customHeight="1" x14ac:dyDescent="0.35">
      <c r="A298" s="103"/>
      <c r="B298" s="87">
        <v>7266</v>
      </c>
      <c r="C298" s="79" t="s">
        <v>929</v>
      </c>
      <c r="D298" s="85" t="s">
        <v>877</v>
      </c>
      <c r="E298" s="85" t="s">
        <v>387</v>
      </c>
      <c r="F298" s="85" t="s">
        <v>780</v>
      </c>
      <c r="G298" s="135" t="s">
        <v>1030</v>
      </c>
      <c r="H298" s="90">
        <v>43405</v>
      </c>
      <c r="I298" s="81">
        <v>76304</v>
      </c>
      <c r="J298" s="91">
        <v>43430</v>
      </c>
      <c r="K298" s="118" t="s">
        <v>930</v>
      </c>
      <c r="L298" s="92">
        <v>1008233.49</v>
      </c>
      <c r="M298" s="92" t="s">
        <v>132</v>
      </c>
      <c r="N298" s="83" t="s">
        <v>180</v>
      </c>
      <c r="O298" s="92" t="s">
        <v>140</v>
      </c>
      <c r="P298" s="92" t="s">
        <v>135</v>
      </c>
      <c r="Q298" s="103"/>
    </row>
    <row r="299" spans="1:17" s="115" customFormat="1" ht="22.9" customHeight="1" x14ac:dyDescent="0.35">
      <c r="A299" s="103"/>
      <c r="B299" s="87">
        <v>7278</v>
      </c>
      <c r="C299" s="79" t="s">
        <v>931</v>
      </c>
      <c r="D299" s="85" t="s">
        <v>654</v>
      </c>
      <c r="E299" s="133" t="s">
        <v>387</v>
      </c>
      <c r="F299" s="85" t="s">
        <v>655</v>
      </c>
      <c r="G299" s="135" t="s">
        <v>932</v>
      </c>
      <c r="H299" s="90">
        <v>43405</v>
      </c>
      <c r="I299" s="81">
        <v>43432</v>
      </c>
      <c r="J299" s="91">
        <v>43430</v>
      </c>
      <c r="K299" s="118" t="s">
        <v>933</v>
      </c>
      <c r="L299" s="92">
        <v>368858.69</v>
      </c>
      <c r="M299" s="92" t="s">
        <v>132</v>
      </c>
      <c r="N299" s="83" t="s">
        <v>180</v>
      </c>
      <c r="O299" s="92" t="s">
        <v>140</v>
      </c>
      <c r="P299" s="92" t="s">
        <v>135</v>
      </c>
      <c r="Q299" s="103"/>
    </row>
    <row r="300" spans="1:17" s="115" customFormat="1" ht="22.9" customHeight="1" x14ac:dyDescent="0.35">
      <c r="A300" s="103"/>
      <c r="B300" s="87">
        <v>7283</v>
      </c>
      <c r="C300" s="79" t="s">
        <v>934</v>
      </c>
      <c r="D300" s="85" t="s">
        <v>1642</v>
      </c>
      <c r="E300" s="85" t="s">
        <v>38</v>
      </c>
      <c r="F300" s="85" t="s">
        <v>96</v>
      </c>
      <c r="G300" s="134" t="s">
        <v>935</v>
      </c>
      <c r="H300" s="90">
        <v>43405</v>
      </c>
      <c r="I300" s="81">
        <v>43432</v>
      </c>
      <c r="J300" s="91">
        <v>43426</v>
      </c>
      <c r="K300" s="118" t="s">
        <v>936</v>
      </c>
      <c r="L300" s="92">
        <v>23.8</v>
      </c>
      <c r="M300" s="92" t="s">
        <v>132</v>
      </c>
      <c r="N300" s="83" t="s">
        <v>252</v>
      </c>
      <c r="O300" s="92" t="s">
        <v>140</v>
      </c>
      <c r="P300" s="92" t="s">
        <v>135</v>
      </c>
      <c r="Q300" s="103"/>
    </row>
    <row r="301" spans="1:17" s="115" customFormat="1" ht="22.9" customHeight="1" x14ac:dyDescent="0.35">
      <c r="A301" s="103"/>
      <c r="B301" s="87">
        <v>7283</v>
      </c>
      <c r="C301" s="79" t="s">
        <v>937</v>
      </c>
      <c r="D301" s="85" t="s">
        <v>889</v>
      </c>
      <c r="E301" s="85" t="s">
        <v>38</v>
      </c>
      <c r="F301" s="85" t="s">
        <v>96</v>
      </c>
      <c r="G301" s="134" t="s">
        <v>938</v>
      </c>
      <c r="H301" s="90">
        <v>43405</v>
      </c>
      <c r="I301" s="81">
        <v>43432</v>
      </c>
      <c r="J301" s="91">
        <v>43411</v>
      </c>
      <c r="K301" s="118" t="s">
        <v>939</v>
      </c>
      <c r="L301" s="92">
        <v>38.5</v>
      </c>
      <c r="M301" s="92" t="s">
        <v>132</v>
      </c>
      <c r="N301" s="83" t="s">
        <v>252</v>
      </c>
      <c r="O301" s="92" t="s">
        <v>140</v>
      </c>
      <c r="P301" s="92" t="s">
        <v>135</v>
      </c>
      <c r="Q301" s="103"/>
    </row>
    <row r="302" spans="1:17" s="115" customFormat="1" ht="22.9" customHeight="1" x14ac:dyDescent="0.35">
      <c r="A302" s="103"/>
      <c r="B302" s="87">
        <v>7283</v>
      </c>
      <c r="C302" s="79" t="s">
        <v>940</v>
      </c>
      <c r="D302" s="85" t="s">
        <v>889</v>
      </c>
      <c r="E302" s="85" t="s">
        <v>38</v>
      </c>
      <c r="F302" s="85" t="s">
        <v>96</v>
      </c>
      <c r="G302" s="134" t="s">
        <v>938</v>
      </c>
      <c r="H302" s="90">
        <v>43405</v>
      </c>
      <c r="I302" s="81">
        <v>43432</v>
      </c>
      <c r="J302" s="91">
        <v>43426</v>
      </c>
      <c r="K302" s="118" t="s">
        <v>941</v>
      </c>
      <c r="L302" s="92">
        <v>38.5</v>
      </c>
      <c r="M302" s="92" t="s">
        <v>132</v>
      </c>
      <c r="N302" s="83" t="s">
        <v>252</v>
      </c>
      <c r="O302" s="92" t="s">
        <v>140</v>
      </c>
      <c r="P302" s="92" t="s">
        <v>135</v>
      </c>
      <c r="Q302" s="103"/>
    </row>
    <row r="303" spans="1:17" s="115" customFormat="1" ht="22.9" customHeight="1" x14ac:dyDescent="0.35">
      <c r="A303" s="103"/>
      <c r="B303" s="87">
        <v>7283</v>
      </c>
      <c r="C303" s="79" t="s">
        <v>942</v>
      </c>
      <c r="D303" s="85" t="s">
        <v>944</v>
      </c>
      <c r="E303" s="85" t="s">
        <v>38</v>
      </c>
      <c r="F303" s="85" t="s">
        <v>1031</v>
      </c>
      <c r="G303" s="134" t="s">
        <v>943</v>
      </c>
      <c r="H303" s="90">
        <v>43405</v>
      </c>
      <c r="I303" s="81">
        <v>43432</v>
      </c>
      <c r="J303" s="91">
        <v>43425</v>
      </c>
      <c r="K303" s="118" t="s">
        <v>945</v>
      </c>
      <c r="L303" s="92">
        <v>500.01</v>
      </c>
      <c r="M303" s="92" t="s">
        <v>132</v>
      </c>
      <c r="N303" s="83" t="s">
        <v>252</v>
      </c>
      <c r="O303" s="92" t="s">
        <v>140</v>
      </c>
      <c r="P303" s="92" t="s">
        <v>135</v>
      </c>
      <c r="Q303" s="103"/>
    </row>
    <row r="304" spans="1:17" s="115" customFormat="1" ht="22.9" customHeight="1" x14ac:dyDescent="0.35">
      <c r="A304" s="103"/>
      <c r="B304" s="87">
        <v>7283</v>
      </c>
      <c r="C304" s="79" t="s">
        <v>946</v>
      </c>
      <c r="D304" s="85" t="s">
        <v>948</v>
      </c>
      <c r="E304" s="85" t="s">
        <v>38</v>
      </c>
      <c r="F304" s="85" t="s">
        <v>950</v>
      </c>
      <c r="G304" s="134" t="s">
        <v>949</v>
      </c>
      <c r="H304" s="90">
        <v>43405</v>
      </c>
      <c r="I304" s="81">
        <v>43432</v>
      </c>
      <c r="J304" s="91">
        <v>43431</v>
      </c>
      <c r="K304" s="118" t="s">
        <v>951</v>
      </c>
      <c r="L304" s="92">
        <v>616.55999999999995</v>
      </c>
      <c r="M304" s="92" t="s">
        <v>132</v>
      </c>
      <c r="N304" s="83" t="s">
        <v>252</v>
      </c>
      <c r="O304" s="92" t="s">
        <v>140</v>
      </c>
      <c r="P304" s="92" t="s">
        <v>135</v>
      </c>
      <c r="Q304" s="103"/>
    </row>
    <row r="305" spans="1:17" s="115" customFormat="1" ht="22.9" customHeight="1" x14ac:dyDescent="0.35">
      <c r="A305" s="103"/>
      <c r="B305" s="87">
        <v>7284</v>
      </c>
      <c r="C305" s="79" t="s">
        <v>947</v>
      </c>
      <c r="D305" s="85" t="s">
        <v>954</v>
      </c>
      <c r="E305" s="133" t="s">
        <v>432</v>
      </c>
      <c r="F305" s="85" t="s">
        <v>1669</v>
      </c>
      <c r="G305" s="135" t="s">
        <v>1670</v>
      </c>
      <c r="H305" s="90">
        <v>43405</v>
      </c>
      <c r="I305" s="81">
        <v>43432</v>
      </c>
      <c r="J305" s="91">
        <v>43432</v>
      </c>
      <c r="K305" s="118" t="s">
        <v>955</v>
      </c>
      <c r="L305" s="92">
        <v>223107.84</v>
      </c>
      <c r="M305" s="92" t="s">
        <v>132</v>
      </c>
      <c r="N305" s="83" t="s">
        <v>180</v>
      </c>
      <c r="O305" s="92" t="s">
        <v>140</v>
      </c>
      <c r="P305" s="92" t="s">
        <v>135</v>
      </c>
      <c r="Q305" s="103"/>
    </row>
    <row r="306" spans="1:17" s="115" customFormat="1" ht="22.9" customHeight="1" x14ac:dyDescent="0.35">
      <c r="A306" s="103"/>
      <c r="B306" s="87">
        <v>7285</v>
      </c>
      <c r="C306" s="79" t="s">
        <v>952</v>
      </c>
      <c r="D306" s="85" t="s">
        <v>201</v>
      </c>
      <c r="E306" s="133" t="s">
        <v>387</v>
      </c>
      <c r="F306" s="85" t="s">
        <v>202</v>
      </c>
      <c r="G306" s="134" t="s">
        <v>1643</v>
      </c>
      <c r="H306" s="90">
        <v>43405</v>
      </c>
      <c r="I306" s="81">
        <v>43432</v>
      </c>
      <c r="J306" s="91">
        <v>43431</v>
      </c>
      <c r="K306" s="118" t="s">
        <v>957</v>
      </c>
      <c r="L306" s="92">
        <v>1777900.62</v>
      </c>
      <c r="M306" s="92" t="s">
        <v>132</v>
      </c>
      <c r="N306" s="83" t="s">
        <v>180</v>
      </c>
      <c r="O306" s="92" t="s">
        <v>140</v>
      </c>
      <c r="P306" s="92" t="s">
        <v>135</v>
      </c>
      <c r="Q306" s="103"/>
    </row>
    <row r="307" spans="1:17" s="115" customFormat="1" ht="22.9" customHeight="1" x14ac:dyDescent="0.35">
      <c r="A307" s="103"/>
      <c r="B307" s="87">
        <v>7310</v>
      </c>
      <c r="C307" s="79" t="s">
        <v>953</v>
      </c>
      <c r="D307" s="85" t="s">
        <v>113</v>
      </c>
      <c r="E307" s="133" t="s">
        <v>432</v>
      </c>
      <c r="F307" s="85" t="s">
        <v>431</v>
      </c>
      <c r="G307" s="135" t="s">
        <v>959</v>
      </c>
      <c r="H307" s="90">
        <v>43405</v>
      </c>
      <c r="I307" s="81">
        <v>43434</v>
      </c>
      <c r="J307" s="91">
        <v>43433</v>
      </c>
      <c r="K307" s="118">
        <v>50845349</v>
      </c>
      <c r="L307" s="92">
        <v>89557.13</v>
      </c>
      <c r="M307" s="92" t="s">
        <v>132</v>
      </c>
      <c r="N307" s="83" t="s">
        <v>180</v>
      </c>
      <c r="O307" s="92" t="s">
        <v>140</v>
      </c>
      <c r="P307" s="92" t="s">
        <v>135</v>
      </c>
      <c r="Q307" s="103"/>
    </row>
    <row r="308" spans="1:17" s="115" customFormat="1" ht="22.9" customHeight="1" x14ac:dyDescent="0.35">
      <c r="A308" s="103"/>
      <c r="B308" s="87">
        <v>7311</v>
      </c>
      <c r="C308" s="79" t="s">
        <v>956</v>
      </c>
      <c r="D308" s="85" t="s">
        <v>113</v>
      </c>
      <c r="E308" s="133" t="s">
        <v>432</v>
      </c>
      <c r="F308" s="85" t="s">
        <v>115</v>
      </c>
      <c r="G308" s="135" t="s">
        <v>1032</v>
      </c>
      <c r="H308" s="90">
        <v>43405</v>
      </c>
      <c r="I308" s="81">
        <v>43434</v>
      </c>
      <c r="J308" s="91">
        <v>43433</v>
      </c>
      <c r="K308" s="118" t="s">
        <v>961</v>
      </c>
      <c r="L308" s="92">
        <v>29670.44</v>
      </c>
      <c r="M308" s="92" t="s">
        <v>132</v>
      </c>
      <c r="N308" s="83" t="s">
        <v>180</v>
      </c>
      <c r="O308" s="92" t="s">
        <v>140</v>
      </c>
      <c r="P308" s="92" t="s">
        <v>135</v>
      </c>
      <c r="Q308" s="103"/>
    </row>
    <row r="309" spans="1:17" s="115" customFormat="1" ht="22.9" customHeight="1" x14ac:dyDescent="0.35">
      <c r="A309" s="103"/>
      <c r="B309" s="87">
        <v>7314</v>
      </c>
      <c r="C309" s="79" t="s">
        <v>958</v>
      </c>
      <c r="D309" s="85" t="s">
        <v>21</v>
      </c>
      <c r="E309" s="133" t="s">
        <v>36</v>
      </c>
      <c r="F309" s="85" t="s">
        <v>32</v>
      </c>
      <c r="G309" s="135" t="s">
        <v>22</v>
      </c>
      <c r="H309" s="90">
        <v>43405</v>
      </c>
      <c r="I309" s="81">
        <v>43437</v>
      </c>
      <c r="J309" s="91">
        <v>43433</v>
      </c>
      <c r="K309" s="118" t="s">
        <v>972</v>
      </c>
      <c r="L309" s="92">
        <v>456</v>
      </c>
      <c r="M309" s="92" t="s">
        <v>132</v>
      </c>
      <c r="N309" s="83" t="s">
        <v>901</v>
      </c>
      <c r="O309" s="92" t="s">
        <v>140</v>
      </c>
      <c r="P309" s="92" t="s">
        <v>135</v>
      </c>
      <c r="Q309" s="103"/>
    </row>
    <row r="310" spans="1:17" s="115" customFormat="1" ht="22.9" customHeight="1" x14ac:dyDescent="0.35">
      <c r="A310" s="103"/>
      <c r="B310" s="87">
        <v>7314</v>
      </c>
      <c r="C310" s="79" t="s">
        <v>960</v>
      </c>
      <c r="D310" s="85" t="s">
        <v>61</v>
      </c>
      <c r="E310" s="133" t="s">
        <v>36</v>
      </c>
      <c r="F310" s="85" t="s">
        <v>32</v>
      </c>
      <c r="G310" s="152" t="s">
        <v>5</v>
      </c>
      <c r="H310" s="90">
        <v>43405</v>
      </c>
      <c r="I310" s="81">
        <v>43437</v>
      </c>
      <c r="J310" s="91">
        <v>43433</v>
      </c>
      <c r="K310" s="118" t="s">
        <v>973</v>
      </c>
      <c r="L310" s="92">
        <v>500</v>
      </c>
      <c r="M310" s="92" t="s">
        <v>132</v>
      </c>
      <c r="N310" s="83" t="s">
        <v>901</v>
      </c>
      <c r="O310" s="92" t="s">
        <v>140</v>
      </c>
      <c r="P310" s="92" t="s">
        <v>135</v>
      </c>
      <c r="Q310" s="103"/>
    </row>
    <row r="311" spans="1:17" s="115" customFormat="1" ht="22.9" customHeight="1" x14ac:dyDescent="0.35">
      <c r="A311" s="103"/>
      <c r="B311" s="87" t="s">
        <v>1034</v>
      </c>
      <c r="C311" s="79" t="s">
        <v>970</v>
      </c>
      <c r="D311" s="85" t="s">
        <v>1384</v>
      </c>
      <c r="E311" s="133" t="s">
        <v>36</v>
      </c>
      <c r="F311" s="85" t="s">
        <v>32</v>
      </c>
      <c r="G311" s="135" t="s">
        <v>22</v>
      </c>
      <c r="H311" s="90">
        <v>43405</v>
      </c>
      <c r="I311" s="81">
        <v>43403</v>
      </c>
      <c r="J311" s="91">
        <v>43434</v>
      </c>
      <c r="K311" s="118" t="s">
        <v>965</v>
      </c>
      <c r="L311" s="92">
        <v>460</v>
      </c>
      <c r="M311" s="92" t="s">
        <v>157</v>
      </c>
      <c r="N311" s="82" t="s">
        <v>252</v>
      </c>
      <c r="O311" s="92" t="s">
        <v>140</v>
      </c>
      <c r="P311" s="92" t="s">
        <v>133</v>
      </c>
      <c r="Q311" s="103"/>
    </row>
    <row r="312" spans="1:17" s="115" customFormat="1" ht="22.9" customHeight="1" x14ac:dyDescent="0.35">
      <c r="A312" s="103"/>
      <c r="B312" s="87" t="s">
        <v>1034</v>
      </c>
      <c r="C312" s="79" t="s">
        <v>962</v>
      </c>
      <c r="D312" s="85" t="s">
        <v>1381</v>
      </c>
      <c r="E312" s="133" t="s">
        <v>36</v>
      </c>
      <c r="F312" s="85" t="s">
        <v>967</v>
      </c>
      <c r="G312" s="85" t="s">
        <v>969</v>
      </c>
      <c r="H312" s="90">
        <v>43405</v>
      </c>
      <c r="I312" s="81">
        <v>43417</v>
      </c>
      <c r="J312" s="91">
        <v>43444</v>
      </c>
      <c r="K312" s="118" t="s">
        <v>968</v>
      </c>
      <c r="L312" s="92">
        <v>499</v>
      </c>
      <c r="M312" s="92" t="s">
        <v>157</v>
      </c>
      <c r="N312" s="82" t="s">
        <v>252</v>
      </c>
      <c r="O312" s="92" t="s">
        <v>140</v>
      </c>
      <c r="P312" s="92" t="s">
        <v>133</v>
      </c>
      <c r="Q312" s="103"/>
    </row>
    <row r="313" spans="1:17" s="115" customFormat="1" ht="22.9" customHeight="1" x14ac:dyDescent="0.35">
      <c r="A313" s="103"/>
      <c r="B313" s="87" t="s">
        <v>1034</v>
      </c>
      <c r="C313" s="79" t="s">
        <v>964</v>
      </c>
      <c r="D313" s="85" t="s">
        <v>748</v>
      </c>
      <c r="E313" s="133" t="s">
        <v>36</v>
      </c>
      <c r="F313" s="85" t="s">
        <v>32</v>
      </c>
      <c r="G313" s="135" t="s">
        <v>5</v>
      </c>
      <c r="H313" s="90">
        <v>43405</v>
      </c>
      <c r="I313" s="81">
        <v>43426</v>
      </c>
      <c r="J313" s="91">
        <v>43444</v>
      </c>
      <c r="K313" s="118" t="s">
        <v>963</v>
      </c>
      <c r="L313" s="92">
        <v>400</v>
      </c>
      <c r="M313" s="92" t="s">
        <v>157</v>
      </c>
      <c r="N313" s="82" t="s">
        <v>252</v>
      </c>
      <c r="O313" s="92" t="s">
        <v>140</v>
      </c>
      <c r="P313" s="92" t="s">
        <v>133</v>
      </c>
      <c r="Q313" s="103"/>
    </row>
    <row r="314" spans="1:17" s="115" customFormat="1" ht="22.9" customHeight="1" x14ac:dyDescent="0.35">
      <c r="A314" s="103"/>
      <c r="B314" s="87" t="s">
        <v>426</v>
      </c>
      <c r="C314" s="79" t="s">
        <v>966</v>
      </c>
      <c r="D314" s="142" t="s">
        <v>4</v>
      </c>
      <c r="E314" s="133" t="s">
        <v>36</v>
      </c>
      <c r="F314" s="85" t="s">
        <v>591</v>
      </c>
      <c r="G314" s="135" t="s">
        <v>974</v>
      </c>
      <c r="H314" s="90">
        <v>43405</v>
      </c>
      <c r="I314" s="81">
        <v>43419</v>
      </c>
      <c r="J314" s="91">
        <v>43441</v>
      </c>
      <c r="K314" s="118" t="s">
        <v>1006</v>
      </c>
      <c r="L314" s="92">
        <v>55609.35</v>
      </c>
      <c r="M314" s="92" t="s">
        <v>132</v>
      </c>
      <c r="N314" s="83" t="s">
        <v>252</v>
      </c>
      <c r="O314" s="92" t="s">
        <v>134</v>
      </c>
      <c r="P314" s="92" t="s">
        <v>135</v>
      </c>
      <c r="Q314" s="103"/>
    </row>
    <row r="315" spans="1:17" s="115" customFormat="1" ht="22.9" customHeight="1" x14ac:dyDescent="0.35">
      <c r="A315" s="103"/>
      <c r="B315" s="87" t="s">
        <v>426</v>
      </c>
      <c r="C315" s="79" t="s">
        <v>971</v>
      </c>
      <c r="D315" s="142" t="s">
        <v>4</v>
      </c>
      <c r="E315" s="133" t="s">
        <v>36</v>
      </c>
      <c r="F315" s="85" t="s">
        <v>591</v>
      </c>
      <c r="G315" s="135" t="s">
        <v>975</v>
      </c>
      <c r="H315" s="90">
        <v>43405</v>
      </c>
      <c r="I315" s="81">
        <v>43433</v>
      </c>
      <c r="J315" s="91">
        <v>43441</v>
      </c>
      <c r="K315" s="118" t="s">
        <v>1007</v>
      </c>
      <c r="L315" s="124">
        <f>55609.35</f>
        <v>55609.35</v>
      </c>
      <c r="M315" s="92" t="s">
        <v>132</v>
      </c>
      <c r="N315" s="83" t="s">
        <v>252</v>
      </c>
      <c r="O315" s="92" t="s">
        <v>134</v>
      </c>
      <c r="P315" s="92" t="s">
        <v>135</v>
      </c>
      <c r="Q315" s="103"/>
    </row>
    <row r="316" spans="1:17" s="115" customFormat="1" ht="22.9" customHeight="1" x14ac:dyDescent="0.35">
      <c r="A316" s="103"/>
      <c r="B316" s="87" t="s">
        <v>426</v>
      </c>
      <c r="C316" s="79" t="s">
        <v>986</v>
      </c>
      <c r="D316" s="133" t="s">
        <v>6</v>
      </c>
      <c r="E316" s="133" t="s">
        <v>36</v>
      </c>
      <c r="F316" s="85" t="s">
        <v>35</v>
      </c>
      <c r="G316" s="135" t="s">
        <v>976</v>
      </c>
      <c r="H316" s="90">
        <v>43405</v>
      </c>
      <c r="I316" s="81">
        <v>43419</v>
      </c>
      <c r="J316" s="91">
        <v>43440</v>
      </c>
      <c r="K316" s="88" t="s">
        <v>1008</v>
      </c>
      <c r="L316" s="92">
        <v>5700.11</v>
      </c>
      <c r="M316" s="92" t="s">
        <v>132</v>
      </c>
      <c r="N316" s="83" t="s">
        <v>252</v>
      </c>
      <c r="O316" s="92" t="s">
        <v>134</v>
      </c>
      <c r="P316" s="92" t="s">
        <v>135</v>
      </c>
      <c r="Q316" s="103"/>
    </row>
    <row r="317" spans="1:17" s="115" customFormat="1" ht="22.9" customHeight="1" x14ac:dyDescent="0.35">
      <c r="A317" s="103"/>
      <c r="B317" s="87" t="s">
        <v>426</v>
      </c>
      <c r="C317" s="79" t="s">
        <v>987</v>
      </c>
      <c r="D317" s="133" t="s">
        <v>6</v>
      </c>
      <c r="E317" s="133" t="s">
        <v>36</v>
      </c>
      <c r="F317" s="85" t="s">
        <v>35</v>
      </c>
      <c r="G317" s="135" t="s">
        <v>977</v>
      </c>
      <c r="H317" s="90">
        <v>43405</v>
      </c>
      <c r="I317" s="81">
        <v>43433</v>
      </c>
      <c r="J317" s="91">
        <v>43445</v>
      </c>
      <c r="K317" s="118" t="s">
        <v>1009</v>
      </c>
      <c r="L317" s="124">
        <f>5700.11+846.44+257.65+405.8+644.13</f>
        <v>7854.1299999999992</v>
      </c>
      <c r="M317" s="92" t="s">
        <v>132</v>
      </c>
      <c r="N317" s="83" t="s">
        <v>252</v>
      </c>
      <c r="O317" s="92" t="s">
        <v>134</v>
      </c>
      <c r="P317" s="92" t="s">
        <v>135</v>
      </c>
      <c r="Q317" s="103"/>
    </row>
    <row r="318" spans="1:17" s="115" customFormat="1" ht="22.9" customHeight="1" x14ac:dyDescent="0.35">
      <c r="A318" s="103"/>
      <c r="B318" s="87" t="s">
        <v>426</v>
      </c>
      <c r="C318" s="79" t="s">
        <v>988</v>
      </c>
      <c r="D318" s="133" t="s">
        <v>92</v>
      </c>
      <c r="E318" s="133" t="s">
        <v>36</v>
      </c>
      <c r="F318" s="85" t="s">
        <v>35</v>
      </c>
      <c r="G318" s="135" t="s">
        <v>979</v>
      </c>
      <c r="H318" s="90">
        <v>43405</v>
      </c>
      <c r="I318" s="81">
        <v>43419</v>
      </c>
      <c r="J318" s="91">
        <v>43440</v>
      </c>
      <c r="K318" s="88" t="s">
        <v>1010</v>
      </c>
      <c r="L318" s="92">
        <v>5738.59</v>
      </c>
      <c r="M318" s="92" t="s">
        <v>132</v>
      </c>
      <c r="N318" s="83" t="s">
        <v>252</v>
      </c>
      <c r="O318" s="92" t="s">
        <v>134</v>
      </c>
      <c r="P318" s="92" t="s">
        <v>135</v>
      </c>
      <c r="Q318" s="103"/>
    </row>
    <row r="319" spans="1:17" s="115" customFormat="1" ht="22.9" customHeight="1" x14ac:dyDescent="0.35">
      <c r="A319" s="103"/>
      <c r="B319" s="87" t="s">
        <v>426</v>
      </c>
      <c r="C319" s="79" t="s">
        <v>989</v>
      </c>
      <c r="D319" s="133" t="s">
        <v>92</v>
      </c>
      <c r="E319" s="133" t="s">
        <v>36</v>
      </c>
      <c r="F319" s="85" t="s">
        <v>35</v>
      </c>
      <c r="G319" s="135" t="s">
        <v>978</v>
      </c>
      <c r="H319" s="90">
        <v>43405</v>
      </c>
      <c r="I319" s="81">
        <v>43433</v>
      </c>
      <c r="J319" s="91">
        <v>43445</v>
      </c>
      <c r="K319" s="118" t="s">
        <v>1011</v>
      </c>
      <c r="L319" s="124">
        <f>5738.59+1137.38+447.62+705+1119.05</f>
        <v>9147.64</v>
      </c>
      <c r="M319" s="92" t="s">
        <v>132</v>
      </c>
      <c r="N319" s="83" t="s">
        <v>252</v>
      </c>
      <c r="O319" s="92" t="s">
        <v>134</v>
      </c>
      <c r="P319" s="92" t="s">
        <v>135</v>
      </c>
      <c r="Q319" s="103"/>
    </row>
    <row r="320" spans="1:17" s="115" customFormat="1" ht="22.9" customHeight="1" x14ac:dyDescent="0.35">
      <c r="A320" s="103"/>
      <c r="B320" s="87" t="s">
        <v>426</v>
      </c>
      <c r="C320" s="79" t="s">
        <v>990</v>
      </c>
      <c r="D320" s="133" t="s">
        <v>541</v>
      </c>
      <c r="E320" s="133" t="s">
        <v>36</v>
      </c>
      <c r="F320" s="85" t="s">
        <v>35</v>
      </c>
      <c r="G320" s="135" t="s">
        <v>980</v>
      </c>
      <c r="H320" s="90">
        <v>43405</v>
      </c>
      <c r="I320" s="81">
        <v>43419</v>
      </c>
      <c r="J320" s="91">
        <v>43440</v>
      </c>
      <c r="K320" s="118" t="s">
        <v>1012</v>
      </c>
      <c r="L320" s="92">
        <v>27443.49</v>
      </c>
      <c r="M320" s="92" t="s">
        <v>132</v>
      </c>
      <c r="N320" s="83" t="s">
        <v>252</v>
      </c>
      <c r="O320" s="92" t="s">
        <v>134</v>
      </c>
      <c r="P320" s="92" t="s">
        <v>135</v>
      </c>
      <c r="Q320" s="103"/>
    </row>
    <row r="321" spans="1:17" s="115" customFormat="1" ht="22.9" customHeight="1" x14ac:dyDescent="0.35">
      <c r="A321" s="103"/>
      <c r="B321" s="87" t="s">
        <v>426</v>
      </c>
      <c r="C321" s="79" t="s">
        <v>991</v>
      </c>
      <c r="D321" s="133" t="s">
        <v>541</v>
      </c>
      <c r="E321" s="133" t="s">
        <v>36</v>
      </c>
      <c r="F321" s="85" t="s">
        <v>35</v>
      </c>
      <c r="G321" s="135" t="s">
        <v>978</v>
      </c>
      <c r="H321" s="90">
        <v>43405</v>
      </c>
      <c r="I321" s="81">
        <v>43433</v>
      </c>
      <c r="J321" s="91">
        <v>43445</v>
      </c>
      <c r="K321" s="118" t="s">
        <v>1013</v>
      </c>
      <c r="L321" s="124">
        <f>27443.49+4024.47+2267.47+3571.26+5668.67</f>
        <v>42975.360000000001</v>
      </c>
      <c r="M321" s="92" t="s">
        <v>132</v>
      </c>
      <c r="N321" s="83" t="s">
        <v>252</v>
      </c>
      <c r="O321" s="92" t="s">
        <v>134</v>
      </c>
      <c r="P321" s="92" t="s">
        <v>135</v>
      </c>
      <c r="Q321" s="103"/>
    </row>
    <row r="322" spans="1:17" s="115" customFormat="1" ht="22.9" customHeight="1" x14ac:dyDescent="0.35">
      <c r="A322" s="103"/>
      <c r="B322" s="87" t="s">
        <v>426</v>
      </c>
      <c r="C322" s="132" t="s">
        <v>992</v>
      </c>
      <c r="D322" s="133" t="s">
        <v>93</v>
      </c>
      <c r="E322" s="133" t="s">
        <v>36</v>
      </c>
      <c r="F322" s="85" t="s">
        <v>35</v>
      </c>
      <c r="G322" s="135" t="s">
        <v>980</v>
      </c>
      <c r="H322" s="90">
        <v>43405</v>
      </c>
      <c r="I322" s="81">
        <v>43419</v>
      </c>
      <c r="J322" s="91">
        <v>43440</v>
      </c>
      <c r="K322" s="118" t="s">
        <v>1014</v>
      </c>
      <c r="L322" s="92">
        <v>11157.63</v>
      </c>
      <c r="M322" s="92" t="s">
        <v>132</v>
      </c>
      <c r="N322" s="83" t="s">
        <v>252</v>
      </c>
      <c r="O322" s="92" t="s">
        <v>134</v>
      </c>
      <c r="P322" s="92" t="s">
        <v>135</v>
      </c>
      <c r="Q322" s="103"/>
    </row>
    <row r="323" spans="1:17" s="115" customFormat="1" ht="22.9" customHeight="1" x14ac:dyDescent="0.35">
      <c r="A323" s="103"/>
      <c r="B323" s="87" t="s">
        <v>426</v>
      </c>
      <c r="C323" s="79" t="s">
        <v>993</v>
      </c>
      <c r="D323" s="133" t="s">
        <v>93</v>
      </c>
      <c r="E323" s="133" t="s">
        <v>36</v>
      </c>
      <c r="F323" s="85" t="s">
        <v>35</v>
      </c>
      <c r="G323" s="135" t="s">
        <v>981</v>
      </c>
      <c r="H323" s="90">
        <v>43405</v>
      </c>
      <c r="I323" s="81">
        <v>43433</v>
      </c>
      <c r="J323" s="91">
        <v>43445</v>
      </c>
      <c r="K323" s="118" t="s">
        <v>1015</v>
      </c>
      <c r="L323" s="124">
        <f>11157.63+1865.69+906.7+1428.06+2266.76</f>
        <v>17624.84</v>
      </c>
      <c r="M323" s="92" t="s">
        <v>132</v>
      </c>
      <c r="N323" s="83" t="s">
        <v>252</v>
      </c>
      <c r="O323" s="92" t="s">
        <v>134</v>
      </c>
      <c r="P323" s="92" t="s">
        <v>135</v>
      </c>
      <c r="Q323" s="103"/>
    </row>
    <row r="324" spans="1:17" s="115" customFormat="1" ht="22.9" customHeight="1" x14ac:dyDescent="0.35">
      <c r="A324" s="103"/>
      <c r="B324" s="87" t="s">
        <v>426</v>
      </c>
      <c r="C324" s="79" t="s">
        <v>994</v>
      </c>
      <c r="D324" s="133" t="s">
        <v>124</v>
      </c>
      <c r="E324" s="133" t="s">
        <v>38</v>
      </c>
      <c r="F324" s="85" t="s">
        <v>35</v>
      </c>
      <c r="G324" s="135" t="s">
        <v>979</v>
      </c>
      <c r="H324" s="90">
        <v>43405</v>
      </c>
      <c r="I324" s="81">
        <v>43419</v>
      </c>
      <c r="J324" s="91">
        <v>43440</v>
      </c>
      <c r="K324" s="88" t="s">
        <v>1016</v>
      </c>
      <c r="L324" s="92">
        <v>5650.07</v>
      </c>
      <c r="M324" s="92" t="s">
        <v>132</v>
      </c>
      <c r="N324" s="83" t="s">
        <v>252</v>
      </c>
      <c r="O324" s="92" t="s">
        <v>134</v>
      </c>
      <c r="P324" s="92" t="s">
        <v>135</v>
      </c>
      <c r="Q324" s="103"/>
    </row>
    <row r="325" spans="1:17" s="115" customFormat="1" ht="22.9" customHeight="1" x14ac:dyDescent="0.35">
      <c r="A325" s="103"/>
      <c r="B325" s="87" t="s">
        <v>426</v>
      </c>
      <c r="C325" s="79" t="s">
        <v>995</v>
      </c>
      <c r="D325" s="133" t="s">
        <v>124</v>
      </c>
      <c r="E325" s="133" t="s">
        <v>38</v>
      </c>
      <c r="F325" s="85" t="s">
        <v>35</v>
      </c>
      <c r="G325" s="135" t="s">
        <v>982</v>
      </c>
      <c r="H325" s="90">
        <v>43405</v>
      </c>
      <c r="I325" s="81">
        <v>43433</v>
      </c>
      <c r="J325" s="91">
        <v>43445</v>
      </c>
      <c r="K325" s="118" t="s">
        <v>1017</v>
      </c>
      <c r="L325" s="124">
        <f>5650.07+1125.59+440.19+693.3+1100.47</f>
        <v>9009.619999999999</v>
      </c>
      <c r="M325" s="92" t="s">
        <v>132</v>
      </c>
      <c r="N325" s="83" t="s">
        <v>252</v>
      </c>
      <c r="O325" s="92" t="s">
        <v>134</v>
      </c>
      <c r="P325" s="92" t="s">
        <v>135</v>
      </c>
      <c r="Q325" s="103"/>
    </row>
    <row r="326" spans="1:17" s="115" customFormat="1" ht="22.9" customHeight="1" x14ac:dyDescent="0.35">
      <c r="A326" s="103"/>
      <c r="B326" s="87" t="s">
        <v>426</v>
      </c>
      <c r="C326" s="79" t="s">
        <v>996</v>
      </c>
      <c r="D326" s="133" t="s">
        <v>624</v>
      </c>
      <c r="E326" s="133" t="s">
        <v>38</v>
      </c>
      <c r="F326" s="85" t="s">
        <v>35</v>
      </c>
      <c r="G326" s="135" t="s">
        <v>980</v>
      </c>
      <c r="H326" s="90">
        <v>43405</v>
      </c>
      <c r="I326" s="81">
        <v>43419</v>
      </c>
      <c r="J326" s="91">
        <v>43440</v>
      </c>
      <c r="K326" s="118" t="s">
        <v>1018</v>
      </c>
      <c r="L326" s="92">
        <v>5650.07</v>
      </c>
      <c r="M326" s="92" t="s">
        <v>132</v>
      </c>
      <c r="N326" s="83" t="s">
        <v>252</v>
      </c>
      <c r="O326" s="92" t="s">
        <v>134</v>
      </c>
      <c r="P326" s="92" t="s">
        <v>135</v>
      </c>
      <c r="Q326" s="103"/>
    </row>
    <row r="327" spans="1:17" s="115" customFormat="1" ht="22.9" customHeight="1" x14ac:dyDescent="0.35">
      <c r="A327" s="103"/>
      <c r="B327" s="87" t="s">
        <v>426</v>
      </c>
      <c r="C327" s="79" t="s">
        <v>997</v>
      </c>
      <c r="D327" s="133" t="s">
        <v>624</v>
      </c>
      <c r="E327" s="133" t="s">
        <v>38</v>
      </c>
      <c r="F327" s="85" t="s">
        <v>35</v>
      </c>
      <c r="G327" s="135" t="s">
        <v>981</v>
      </c>
      <c r="H327" s="90">
        <v>43405</v>
      </c>
      <c r="I327" s="81">
        <v>43433</v>
      </c>
      <c r="J327" s="91">
        <v>43445</v>
      </c>
      <c r="K327" s="118" t="s">
        <v>1019</v>
      </c>
      <c r="L327" s="92">
        <f>5650.07+1125.61+440.2+693.32+1100.5</f>
        <v>9009.6999999999989</v>
      </c>
      <c r="M327" s="92" t="s">
        <v>132</v>
      </c>
      <c r="N327" s="83" t="s">
        <v>252</v>
      </c>
      <c r="O327" s="92" t="s">
        <v>134</v>
      </c>
      <c r="P327" s="92" t="s">
        <v>135</v>
      </c>
      <c r="Q327" s="103"/>
    </row>
    <row r="328" spans="1:17" s="115" customFormat="1" ht="22.9" customHeight="1" x14ac:dyDescent="0.35">
      <c r="A328" s="103"/>
      <c r="B328" s="87" t="s">
        <v>426</v>
      </c>
      <c r="C328" s="79" t="s">
        <v>998</v>
      </c>
      <c r="D328" s="142" t="s">
        <v>743</v>
      </c>
      <c r="E328" s="133" t="s">
        <v>432</v>
      </c>
      <c r="F328" s="85" t="s">
        <v>768</v>
      </c>
      <c r="G328" s="135" t="s">
        <v>983</v>
      </c>
      <c r="H328" s="90">
        <v>43405</v>
      </c>
      <c r="I328" s="81">
        <v>43419</v>
      </c>
      <c r="J328" s="91">
        <v>43440</v>
      </c>
      <c r="K328" s="122" t="s">
        <v>1024</v>
      </c>
      <c r="L328" s="124">
        <v>5273.36</v>
      </c>
      <c r="M328" s="92" t="s">
        <v>132</v>
      </c>
      <c r="N328" s="83" t="s">
        <v>252</v>
      </c>
      <c r="O328" s="92" t="s">
        <v>134</v>
      </c>
      <c r="P328" s="92" t="s">
        <v>135</v>
      </c>
      <c r="Q328" s="103"/>
    </row>
    <row r="329" spans="1:17" s="115" customFormat="1" ht="22.9" customHeight="1" x14ac:dyDescent="0.35">
      <c r="A329" s="103"/>
      <c r="B329" s="87" t="s">
        <v>426</v>
      </c>
      <c r="C329" s="79" t="s">
        <v>999</v>
      </c>
      <c r="D329" s="142" t="s">
        <v>743</v>
      </c>
      <c r="E329" s="133" t="s">
        <v>432</v>
      </c>
      <c r="F329" s="85" t="s">
        <v>768</v>
      </c>
      <c r="G329" s="135" t="s">
        <v>984</v>
      </c>
      <c r="H329" s="90">
        <v>43405</v>
      </c>
      <c r="I329" s="81">
        <v>43433</v>
      </c>
      <c r="J329" s="91">
        <v>43445</v>
      </c>
      <c r="K329" s="122" t="s">
        <v>1025</v>
      </c>
      <c r="L329" s="124">
        <f>5273.36+1075.51+408.61+643.57+1021.54</f>
        <v>8422.59</v>
      </c>
      <c r="M329" s="92" t="s">
        <v>132</v>
      </c>
      <c r="N329" s="83" t="s">
        <v>252</v>
      </c>
      <c r="O329" s="92" t="s">
        <v>134</v>
      </c>
      <c r="P329" s="92" t="s">
        <v>135</v>
      </c>
      <c r="Q329" s="103"/>
    </row>
    <row r="330" spans="1:17" s="115" customFormat="1" ht="22.9" customHeight="1" x14ac:dyDescent="0.35">
      <c r="A330" s="103"/>
      <c r="B330" s="87" t="s">
        <v>426</v>
      </c>
      <c r="C330" s="79" t="s">
        <v>1000</v>
      </c>
      <c r="D330" s="142" t="s">
        <v>833</v>
      </c>
      <c r="E330" s="133" t="s">
        <v>432</v>
      </c>
      <c r="F330" s="85" t="s">
        <v>768</v>
      </c>
      <c r="G330" s="135" t="s">
        <v>976</v>
      </c>
      <c r="H330" s="90">
        <v>43405</v>
      </c>
      <c r="I330" s="81">
        <v>43419</v>
      </c>
      <c r="J330" s="91">
        <v>43440</v>
      </c>
      <c r="K330" s="122" t="s">
        <v>1026</v>
      </c>
      <c r="L330" s="124">
        <v>5273.36</v>
      </c>
      <c r="M330" s="92" t="s">
        <v>132</v>
      </c>
      <c r="N330" s="83" t="s">
        <v>252</v>
      </c>
      <c r="O330" s="92" t="s">
        <v>134</v>
      </c>
      <c r="P330" s="92" t="s">
        <v>135</v>
      </c>
      <c r="Q330" s="103"/>
    </row>
    <row r="331" spans="1:17" s="115" customFormat="1" ht="22.9" customHeight="1" x14ac:dyDescent="0.35">
      <c r="A331" s="103"/>
      <c r="B331" s="87" t="s">
        <v>426</v>
      </c>
      <c r="C331" s="79" t="s">
        <v>1001</v>
      </c>
      <c r="D331" s="142" t="s">
        <v>833</v>
      </c>
      <c r="E331" s="133" t="s">
        <v>432</v>
      </c>
      <c r="F331" s="85" t="s">
        <v>768</v>
      </c>
      <c r="G331" s="135" t="s">
        <v>985</v>
      </c>
      <c r="H331" s="90">
        <v>43405</v>
      </c>
      <c r="I331" s="81">
        <v>43433</v>
      </c>
      <c r="J331" s="91">
        <v>43445</v>
      </c>
      <c r="K331" s="122" t="s">
        <v>1027</v>
      </c>
      <c r="L331" s="124">
        <f>5273.36+1075.51+361.72+569.72+904.31</f>
        <v>8184.6200000000008</v>
      </c>
      <c r="M331" s="92" t="s">
        <v>132</v>
      </c>
      <c r="N331" s="83" t="s">
        <v>252</v>
      </c>
      <c r="O331" s="92" t="s">
        <v>134</v>
      </c>
      <c r="P331" s="92" t="s">
        <v>135</v>
      </c>
      <c r="Q331" s="103"/>
    </row>
    <row r="332" spans="1:17" s="115" customFormat="1" ht="22.9" customHeight="1" x14ac:dyDescent="0.35">
      <c r="A332" s="103"/>
      <c r="B332" s="87" t="s">
        <v>426</v>
      </c>
      <c r="C332" s="79" t="s">
        <v>1002</v>
      </c>
      <c r="D332" s="133" t="s">
        <v>91</v>
      </c>
      <c r="E332" s="133" t="s">
        <v>36</v>
      </c>
      <c r="F332" s="85" t="s">
        <v>35</v>
      </c>
      <c r="G332" s="135" t="s">
        <v>979</v>
      </c>
      <c r="H332" s="90">
        <v>43405</v>
      </c>
      <c r="I332" s="81">
        <v>43419</v>
      </c>
      <c r="J332" s="91">
        <v>43440</v>
      </c>
      <c r="K332" s="118" t="s">
        <v>1020</v>
      </c>
      <c r="L332" s="92">
        <v>15991.6</v>
      </c>
      <c r="M332" s="92" t="s">
        <v>132</v>
      </c>
      <c r="N332" s="83" t="s">
        <v>252</v>
      </c>
      <c r="O332" s="92" t="s">
        <v>134</v>
      </c>
      <c r="P332" s="92" t="s">
        <v>135</v>
      </c>
      <c r="Q332" s="103"/>
    </row>
    <row r="333" spans="1:17" s="115" customFormat="1" ht="22.9" customHeight="1" x14ac:dyDescent="0.35">
      <c r="A333" s="103"/>
      <c r="B333" s="87" t="s">
        <v>426</v>
      </c>
      <c r="C333" s="79" t="s">
        <v>1005</v>
      </c>
      <c r="D333" s="133" t="s">
        <v>91</v>
      </c>
      <c r="E333" s="133" t="s">
        <v>36</v>
      </c>
      <c r="F333" s="85" t="s">
        <v>35</v>
      </c>
      <c r="G333" s="135" t="s">
        <v>981</v>
      </c>
      <c r="H333" s="90">
        <v>43405</v>
      </c>
      <c r="I333" s="81">
        <v>43433</v>
      </c>
      <c r="J333" s="91">
        <v>43445</v>
      </c>
      <c r="K333" s="118" t="s">
        <v>1021</v>
      </c>
      <c r="L333" s="124">
        <f>17529.4+2349.59+1211.72+1908.45+3029.29</f>
        <v>26028.450000000004</v>
      </c>
      <c r="M333" s="92" t="s">
        <v>132</v>
      </c>
      <c r="N333" s="83" t="s">
        <v>252</v>
      </c>
      <c r="O333" s="92" t="s">
        <v>134</v>
      </c>
      <c r="P333" s="92" t="s">
        <v>135</v>
      </c>
      <c r="Q333" s="103"/>
    </row>
    <row r="334" spans="1:17" s="115" customFormat="1" ht="22.9" customHeight="1" x14ac:dyDescent="0.35">
      <c r="A334" s="103"/>
      <c r="B334" s="87" t="s">
        <v>426</v>
      </c>
      <c r="C334" s="79" t="s">
        <v>1003</v>
      </c>
      <c r="D334" s="133" t="s">
        <v>842</v>
      </c>
      <c r="E334" s="133" t="s">
        <v>38</v>
      </c>
      <c r="F334" s="85" t="s">
        <v>35</v>
      </c>
      <c r="G334" s="135" t="s">
        <v>980</v>
      </c>
      <c r="H334" s="90">
        <v>43405</v>
      </c>
      <c r="I334" s="81">
        <v>43419</v>
      </c>
      <c r="J334" s="91">
        <v>43440</v>
      </c>
      <c r="K334" s="118" t="s">
        <v>1022</v>
      </c>
      <c r="L334" s="92">
        <v>5741.48</v>
      </c>
      <c r="M334" s="92" t="s">
        <v>132</v>
      </c>
      <c r="N334" s="83" t="s">
        <v>252</v>
      </c>
      <c r="O334" s="92" t="s">
        <v>134</v>
      </c>
      <c r="P334" s="92" t="s">
        <v>135</v>
      </c>
      <c r="Q334" s="103"/>
    </row>
    <row r="335" spans="1:17" s="115" customFormat="1" ht="22.9" customHeight="1" x14ac:dyDescent="0.35">
      <c r="A335" s="103"/>
      <c r="B335" s="87" t="s">
        <v>426</v>
      </c>
      <c r="C335" s="79" t="s">
        <v>1004</v>
      </c>
      <c r="D335" s="133" t="s">
        <v>842</v>
      </c>
      <c r="E335" s="133" t="s">
        <v>38</v>
      </c>
      <c r="F335" s="85" t="s">
        <v>35</v>
      </c>
      <c r="G335" s="135" t="s">
        <v>981</v>
      </c>
      <c r="H335" s="90">
        <v>43405</v>
      </c>
      <c r="I335" s="81">
        <v>43433</v>
      </c>
      <c r="J335" s="91">
        <v>43445</v>
      </c>
      <c r="K335" s="118" t="s">
        <v>1023</v>
      </c>
      <c r="L335" s="124">
        <f>5741.48+1137.75+447.85+705.36+1119.62</f>
        <v>9152.06</v>
      </c>
      <c r="M335" s="92" t="s">
        <v>132</v>
      </c>
      <c r="N335" s="83" t="s">
        <v>252</v>
      </c>
      <c r="O335" s="92" t="s">
        <v>134</v>
      </c>
      <c r="P335" s="92" t="s">
        <v>135</v>
      </c>
      <c r="Q335" s="103"/>
    </row>
    <row r="336" spans="1:17" s="115" customFormat="1" ht="22.9" customHeight="1" x14ac:dyDescent="0.35">
      <c r="A336" s="103"/>
      <c r="B336" s="87">
        <v>7303</v>
      </c>
      <c r="C336" s="79" t="s">
        <v>1035</v>
      </c>
      <c r="D336" s="85" t="s">
        <v>1036</v>
      </c>
      <c r="E336" s="133" t="s">
        <v>38</v>
      </c>
      <c r="F336" s="85" t="s">
        <v>32</v>
      </c>
      <c r="G336" s="135" t="s">
        <v>1644</v>
      </c>
      <c r="H336" s="90">
        <v>43435</v>
      </c>
      <c r="I336" s="81">
        <v>43802</v>
      </c>
      <c r="J336" s="91">
        <v>43427</v>
      </c>
      <c r="K336" s="118" t="s">
        <v>1037</v>
      </c>
      <c r="L336" s="92">
        <v>1044</v>
      </c>
      <c r="M336" s="92" t="s">
        <v>132</v>
      </c>
      <c r="N336" s="82" t="s">
        <v>901</v>
      </c>
      <c r="O336" s="92" t="s">
        <v>140</v>
      </c>
      <c r="P336" s="92" t="s">
        <v>135</v>
      </c>
      <c r="Q336" s="103"/>
    </row>
    <row r="337" spans="1:17" s="115" customFormat="1" ht="22.9" customHeight="1" x14ac:dyDescent="0.35">
      <c r="A337" s="103"/>
      <c r="B337" s="87">
        <v>7334</v>
      </c>
      <c r="C337" s="79" t="s">
        <v>1038</v>
      </c>
      <c r="D337" s="85" t="s">
        <v>1039</v>
      </c>
      <c r="E337" s="133" t="s">
        <v>907</v>
      </c>
      <c r="F337" s="85" t="s">
        <v>1645</v>
      </c>
      <c r="G337" s="153" t="s">
        <v>1040</v>
      </c>
      <c r="H337" s="90">
        <v>43435</v>
      </c>
      <c r="I337" s="81">
        <v>43439</v>
      </c>
      <c r="J337" s="91">
        <v>43432</v>
      </c>
      <c r="K337" s="118" t="s">
        <v>1041</v>
      </c>
      <c r="L337" s="92">
        <v>12528</v>
      </c>
      <c r="M337" s="92" t="s">
        <v>132</v>
      </c>
      <c r="N337" s="82" t="s">
        <v>901</v>
      </c>
      <c r="O337" s="92" t="s">
        <v>140</v>
      </c>
      <c r="P337" s="92" t="s">
        <v>135</v>
      </c>
      <c r="Q337" s="103"/>
    </row>
    <row r="338" spans="1:17" s="115" customFormat="1" ht="22.9" customHeight="1" x14ac:dyDescent="0.35">
      <c r="A338" s="103"/>
      <c r="B338" s="87">
        <v>7335</v>
      </c>
      <c r="C338" s="79" t="s">
        <v>1042</v>
      </c>
      <c r="D338" s="85" t="s">
        <v>909</v>
      </c>
      <c r="E338" s="85" t="s">
        <v>907</v>
      </c>
      <c r="F338" s="85" t="s">
        <v>910</v>
      </c>
      <c r="G338" s="134" t="s">
        <v>1874</v>
      </c>
      <c r="H338" s="90">
        <v>43435</v>
      </c>
      <c r="I338" s="81">
        <v>43439</v>
      </c>
      <c r="J338" s="91">
        <v>43437</v>
      </c>
      <c r="K338" s="118" t="s">
        <v>1043</v>
      </c>
      <c r="L338" s="92">
        <v>5800</v>
      </c>
      <c r="M338" s="92" t="s">
        <v>132</v>
      </c>
      <c r="N338" s="83" t="s">
        <v>901</v>
      </c>
      <c r="O338" s="92" t="s">
        <v>140</v>
      </c>
      <c r="P338" s="92" t="s">
        <v>135</v>
      </c>
      <c r="Q338" s="103"/>
    </row>
    <row r="339" spans="1:17" s="115" customFormat="1" ht="22.9" customHeight="1" x14ac:dyDescent="0.35">
      <c r="A339" s="103"/>
      <c r="B339" s="87">
        <v>7341</v>
      </c>
      <c r="C339" s="79" t="s">
        <v>1044</v>
      </c>
      <c r="D339" s="85" t="s">
        <v>877</v>
      </c>
      <c r="E339" s="85" t="s">
        <v>387</v>
      </c>
      <c r="F339" s="85" t="s">
        <v>780</v>
      </c>
      <c r="G339" s="135" t="s">
        <v>1045</v>
      </c>
      <c r="H339" s="90">
        <v>43435</v>
      </c>
      <c r="I339" s="81">
        <v>43439</v>
      </c>
      <c r="J339" s="91">
        <v>43437</v>
      </c>
      <c r="K339" s="118" t="s">
        <v>1046</v>
      </c>
      <c r="L339" s="92">
        <v>689211.77</v>
      </c>
      <c r="M339" s="92" t="s">
        <v>132</v>
      </c>
      <c r="N339" s="82" t="s">
        <v>180</v>
      </c>
      <c r="O339" s="92" t="s">
        <v>140</v>
      </c>
      <c r="P339" s="92" t="s">
        <v>135</v>
      </c>
      <c r="Q339" s="103"/>
    </row>
    <row r="340" spans="1:17" s="115" customFormat="1" ht="22.9" customHeight="1" x14ac:dyDescent="0.35">
      <c r="A340" s="103"/>
      <c r="B340" s="87">
        <v>7342</v>
      </c>
      <c r="C340" s="79" t="s">
        <v>1047</v>
      </c>
      <c r="D340" s="85" t="s">
        <v>1048</v>
      </c>
      <c r="E340" s="85" t="s">
        <v>38</v>
      </c>
      <c r="F340" s="85" t="s">
        <v>96</v>
      </c>
      <c r="G340" s="135" t="s">
        <v>1049</v>
      </c>
      <c r="H340" s="90">
        <v>43435</v>
      </c>
      <c r="I340" s="81">
        <v>43439</v>
      </c>
      <c r="J340" s="91">
        <v>43434</v>
      </c>
      <c r="K340" s="118" t="s">
        <v>1050</v>
      </c>
      <c r="L340" s="92">
        <v>1740</v>
      </c>
      <c r="M340" s="92" t="s">
        <v>132</v>
      </c>
      <c r="N340" s="82" t="s">
        <v>252</v>
      </c>
      <c r="O340" s="92" t="s">
        <v>140</v>
      </c>
      <c r="P340" s="92" t="s">
        <v>135</v>
      </c>
      <c r="Q340" s="103"/>
    </row>
    <row r="341" spans="1:17" s="115" customFormat="1" ht="22.9" customHeight="1" x14ac:dyDescent="0.35">
      <c r="A341" s="103"/>
      <c r="B341" s="87">
        <v>7342</v>
      </c>
      <c r="C341" s="79" t="s">
        <v>1051</v>
      </c>
      <c r="D341" s="85" t="s">
        <v>1646</v>
      </c>
      <c r="E341" s="85" t="s">
        <v>38</v>
      </c>
      <c r="F341" s="85" t="s">
        <v>96</v>
      </c>
      <c r="G341" s="135" t="s">
        <v>1052</v>
      </c>
      <c r="H341" s="90">
        <v>43435</v>
      </c>
      <c r="I341" s="81">
        <v>43439</v>
      </c>
      <c r="J341" s="91">
        <v>43434</v>
      </c>
      <c r="K341" s="118" t="s">
        <v>1053</v>
      </c>
      <c r="L341" s="92">
        <v>3293.36</v>
      </c>
      <c r="M341" s="92" t="s">
        <v>132</v>
      </c>
      <c r="N341" s="82" t="s">
        <v>252</v>
      </c>
      <c r="O341" s="92" t="s">
        <v>140</v>
      </c>
      <c r="P341" s="92" t="s">
        <v>135</v>
      </c>
      <c r="Q341" s="103"/>
    </row>
    <row r="342" spans="1:17" ht="22.9" customHeight="1" x14ac:dyDescent="0.2">
      <c r="B342" s="87">
        <v>7342</v>
      </c>
      <c r="C342" s="79" t="s">
        <v>1054</v>
      </c>
      <c r="D342" s="85" t="s">
        <v>1647</v>
      </c>
      <c r="E342" s="85" t="s">
        <v>38</v>
      </c>
      <c r="F342" s="85" t="s">
        <v>96</v>
      </c>
      <c r="G342" s="135" t="s">
        <v>1055</v>
      </c>
      <c r="H342" s="90">
        <v>43435</v>
      </c>
      <c r="I342" s="81">
        <v>43439</v>
      </c>
      <c r="J342" s="91">
        <v>43434</v>
      </c>
      <c r="K342" s="118" t="s">
        <v>1056</v>
      </c>
      <c r="L342" s="92">
        <v>2436</v>
      </c>
      <c r="M342" s="92" t="s">
        <v>132</v>
      </c>
      <c r="N342" s="82" t="s">
        <v>252</v>
      </c>
      <c r="O342" s="92" t="s">
        <v>140</v>
      </c>
      <c r="P342" s="92" t="s">
        <v>135</v>
      </c>
    </row>
    <row r="343" spans="1:17" ht="22.9" customHeight="1" x14ac:dyDescent="0.2">
      <c r="B343" s="87">
        <v>7342</v>
      </c>
      <c r="C343" s="79" t="s">
        <v>1057</v>
      </c>
      <c r="D343" s="85" t="s">
        <v>1058</v>
      </c>
      <c r="E343" s="85" t="s">
        <v>38</v>
      </c>
      <c r="F343" s="85" t="s">
        <v>96</v>
      </c>
      <c r="G343" s="135" t="s">
        <v>1059</v>
      </c>
      <c r="H343" s="90">
        <v>43435</v>
      </c>
      <c r="I343" s="81">
        <v>43439</v>
      </c>
      <c r="J343" s="91">
        <v>43432</v>
      </c>
      <c r="K343" s="118" t="s">
        <v>1060</v>
      </c>
      <c r="L343" s="92">
        <v>88</v>
      </c>
      <c r="M343" s="92" t="s">
        <v>132</v>
      </c>
      <c r="N343" s="82" t="s">
        <v>252</v>
      </c>
      <c r="O343" s="92" t="s">
        <v>140</v>
      </c>
      <c r="P343" s="92" t="s">
        <v>135</v>
      </c>
    </row>
    <row r="344" spans="1:17" ht="22.9" customHeight="1" x14ac:dyDescent="0.2">
      <c r="B344" s="87">
        <v>7342</v>
      </c>
      <c r="C344" s="79" t="s">
        <v>1061</v>
      </c>
      <c r="D344" s="85" t="s">
        <v>1062</v>
      </c>
      <c r="E344" s="85" t="s">
        <v>38</v>
      </c>
      <c r="F344" s="85" t="s">
        <v>96</v>
      </c>
      <c r="G344" s="135" t="s">
        <v>1063</v>
      </c>
      <c r="H344" s="90">
        <v>43435</v>
      </c>
      <c r="I344" s="81">
        <v>43439</v>
      </c>
      <c r="J344" s="91">
        <v>43431</v>
      </c>
      <c r="K344" s="118" t="s">
        <v>1064</v>
      </c>
      <c r="L344" s="92">
        <v>491.15</v>
      </c>
      <c r="M344" s="92" t="s">
        <v>132</v>
      </c>
      <c r="N344" s="82" t="s">
        <v>252</v>
      </c>
      <c r="O344" s="92" t="s">
        <v>140</v>
      </c>
      <c r="P344" s="92" t="s">
        <v>135</v>
      </c>
    </row>
    <row r="345" spans="1:17" ht="22.9" customHeight="1" x14ac:dyDescent="0.2">
      <c r="B345" s="87">
        <v>7342</v>
      </c>
      <c r="C345" s="79" t="s">
        <v>1065</v>
      </c>
      <c r="D345" s="85" t="s">
        <v>1066</v>
      </c>
      <c r="E345" s="85" t="s">
        <v>38</v>
      </c>
      <c r="F345" s="85" t="s">
        <v>1067</v>
      </c>
      <c r="G345" s="135" t="s">
        <v>1068</v>
      </c>
      <c r="H345" s="90">
        <v>43435</v>
      </c>
      <c r="I345" s="81">
        <v>43439</v>
      </c>
      <c r="J345" s="91">
        <v>43434</v>
      </c>
      <c r="K345" s="118" t="s">
        <v>120</v>
      </c>
      <c r="L345" s="92">
        <v>600</v>
      </c>
      <c r="M345" s="92" t="s">
        <v>132</v>
      </c>
      <c r="N345" s="82" t="s">
        <v>252</v>
      </c>
      <c r="O345" s="92" t="s">
        <v>120</v>
      </c>
      <c r="P345" s="92" t="s">
        <v>135</v>
      </c>
    </row>
    <row r="346" spans="1:17" ht="22.9" customHeight="1" x14ac:dyDescent="0.2">
      <c r="B346" s="87">
        <v>7363</v>
      </c>
      <c r="C346" s="79" t="s">
        <v>1069</v>
      </c>
      <c r="D346" s="133" t="s">
        <v>66</v>
      </c>
      <c r="E346" s="133" t="s">
        <v>387</v>
      </c>
      <c r="F346" s="85" t="s">
        <v>386</v>
      </c>
      <c r="G346" s="135" t="s">
        <v>1648</v>
      </c>
      <c r="H346" s="90">
        <v>43435</v>
      </c>
      <c r="I346" s="81">
        <v>43441</v>
      </c>
      <c r="J346" s="91">
        <v>43438</v>
      </c>
      <c r="K346" s="118" t="s">
        <v>1070</v>
      </c>
      <c r="L346" s="92">
        <v>804879.17</v>
      </c>
      <c r="M346" s="92" t="s">
        <v>132</v>
      </c>
      <c r="N346" s="83" t="s">
        <v>180</v>
      </c>
      <c r="O346" s="92" t="s">
        <v>140</v>
      </c>
      <c r="P346" s="92" t="s">
        <v>135</v>
      </c>
    </row>
    <row r="347" spans="1:17" ht="22.9" customHeight="1" x14ac:dyDescent="0.2">
      <c r="B347" s="126">
        <v>7365</v>
      </c>
      <c r="C347" s="79" t="s">
        <v>1071</v>
      </c>
      <c r="D347" s="85" t="s">
        <v>1252</v>
      </c>
      <c r="E347" s="133" t="s">
        <v>36</v>
      </c>
      <c r="F347" s="85" t="s">
        <v>32</v>
      </c>
      <c r="G347" s="135" t="s">
        <v>1072</v>
      </c>
      <c r="H347" s="90">
        <v>43435</v>
      </c>
      <c r="I347" s="81">
        <v>43444</v>
      </c>
      <c r="J347" s="91">
        <v>43440</v>
      </c>
      <c r="K347" s="118" t="s">
        <v>1073</v>
      </c>
      <c r="L347" s="92">
        <v>2034</v>
      </c>
      <c r="M347" s="92" t="s">
        <v>132</v>
      </c>
      <c r="N347" s="83" t="s">
        <v>180</v>
      </c>
      <c r="O347" s="92" t="s">
        <v>140</v>
      </c>
      <c r="P347" s="92" t="s">
        <v>135</v>
      </c>
    </row>
    <row r="348" spans="1:17" ht="22.9" customHeight="1" x14ac:dyDescent="0.2">
      <c r="B348" s="126">
        <v>7365</v>
      </c>
      <c r="C348" s="79" t="s">
        <v>1074</v>
      </c>
      <c r="D348" s="133" t="s">
        <v>89</v>
      </c>
      <c r="E348" s="133" t="s">
        <v>36</v>
      </c>
      <c r="F348" s="85" t="s">
        <v>32</v>
      </c>
      <c r="G348" s="135" t="s">
        <v>11</v>
      </c>
      <c r="H348" s="90">
        <v>43435</v>
      </c>
      <c r="I348" s="81">
        <v>43444</v>
      </c>
      <c r="J348" s="91">
        <v>43438</v>
      </c>
      <c r="K348" s="118" t="s">
        <v>120</v>
      </c>
      <c r="L348" s="92">
        <v>140</v>
      </c>
      <c r="M348" s="92" t="s">
        <v>132</v>
      </c>
      <c r="N348" s="83" t="s">
        <v>180</v>
      </c>
      <c r="O348" s="92" t="s">
        <v>120</v>
      </c>
      <c r="P348" s="92" t="s">
        <v>135</v>
      </c>
    </row>
    <row r="349" spans="1:17" ht="22.9" customHeight="1" x14ac:dyDescent="0.2">
      <c r="B349" s="132">
        <v>7364</v>
      </c>
      <c r="C349" s="79" t="s">
        <v>1075</v>
      </c>
      <c r="D349" s="127" t="s">
        <v>654</v>
      </c>
      <c r="E349" s="142" t="s">
        <v>387</v>
      </c>
      <c r="F349" s="85" t="s">
        <v>655</v>
      </c>
      <c r="G349" s="143" t="s">
        <v>1076</v>
      </c>
      <c r="H349" s="90">
        <v>43435</v>
      </c>
      <c r="I349" s="141">
        <v>43441</v>
      </c>
      <c r="J349" s="129">
        <v>43439</v>
      </c>
      <c r="K349" s="122" t="s">
        <v>1077</v>
      </c>
      <c r="L349" s="124">
        <v>395216.4</v>
      </c>
      <c r="M349" s="124" t="s">
        <v>132</v>
      </c>
      <c r="N349" s="130" t="s">
        <v>180</v>
      </c>
      <c r="O349" s="124" t="s">
        <v>140</v>
      </c>
      <c r="P349" s="124" t="s">
        <v>135</v>
      </c>
    </row>
    <row r="350" spans="1:17" ht="22.9" customHeight="1" x14ac:dyDescent="0.2">
      <c r="B350" s="132">
        <v>7377</v>
      </c>
      <c r="C350" s="79" t="s">
        <v>1078</v>
      </c>
      <c r="D350" s="133" t="s">
        <v>456</v>
      </c>
      <c r="E350" s="133" t="s">
        <v>432</v>
      </c>
      <c r="F350" s="85" t="s">
        <v>433</v>
      </c>
      <c r="G350" s="135" t="s">
        <v>1637</v>
      </c>
      <c r="H350" s="90">
        <v>43435</v>
      </c>
      <c r="I350" s="81">
        <v>43447</v>
      </c>
      <c r="J350" s="91">
        <v>43439</v>
      </c>
      <c r="K350" s="118" t="s">
        <v>1079</v>
      </c>
      <c r="L350" s="92">
        <v>348000</v>
      </c>
      <c r="M350" s="92" t="s">
        <v>132</v>
      </c>
      <c r="N350" s="83" t="s">
        <v>180</v>
      </c>
      <c r="O350" s="92" t="s">
        <v>140</v>
      </c>
      <c r="P350" s="92" t="s">
        <v>135</v>
      </c>
    </row>
    <row r="351" spans="1:17" ht="22.9" customHeight="1" x14ac:dyDescent="0.2">
      <c r="B351" s="132">
        <v>7386</v>
      </c>
      <c r="C351" s="79" t="s">
        <v>1080</v>
      </c>
      <c r="D351" s="85" t="s">
        <v>1081</v>
      </c>
      <c r="E351" s="133" t="s">
        <v>432</v>
      </c>
      <c r="F351" s="85" t="s">
        <v>1669</v>
      </c>
      <c r="G351" s="135" t="s">
        <v>1671</v>
      </c>
      <c r="H351" s="90">
        <v>43435</v>
      </c>
      <c r="I351" s="81">
        <v>43447</v>
      </c>
      <c r="J351" s="91">
        <v>43445</v>
      </c>
      <c r="K351" s="118" t="s">
        <v>1082</v>
      </c>
      <c r="L351" s="92">
        <v>76926.84</v>
      </c>
      <c r="M351" s="92" t="s">
        <v>132</v>
      </c>
      <c r="N351" s="83" t="s">
        <v>180</v>
      </c>
      <c r="O351" s="92" t="s">
        <v>140</v>
      </c>
      <c r="P351" s="92" t="s">
        <v>135</v>
      </c>
    </row>
    <row r="352" spans="1:17" ht="22.9" customHeight="1" x14ac:dyDescent="0.2">
      <c r="B352" s="132">
        <v>7394</v>
      </c>
      <c r="C352" s="79" t="s">
        <v>1083</v>
      </c>
      <c r="D352" s="133" t="s">
        <v>1442</v>
      </c>
      <c r="E352" s="133" t="s">
        <v>36</v>
      </c>
      <c r="F352" s="85" t="s">
        <v>96</v>
      </c>
      <c r="G352" s="135" t="s">
        <v>1084</v>
      </c>
      <c r="H352" s="90">
        <v>43435</v>
      </c>
      <c r="I352" s="81">
        <v>43448</v>
      </c>
      <c r="J352" s="91">
        <v>43447</v>
      </c>
      <c r="K352" s="118" t="s">
        <v>1085</v>
      </c>
      <c r="L352" s="92">
        <v>127.79</v>
      </c>
      <c r="M352" s="92" t="s">
        <v>132</v>
      </c>
      <c r="N352" s="83" t="s">
        <v>180</v>
      </c>
      <c r="O352" s="92" t="s">
        <v>140</v>
      </c>
      <c r="P352" s="92" t="s">
        <v>135</v>
      </c>
    </row>
    <row r="353" spans="2:16" ht="22.9" customHeight="1" x14ac:dyDescent="0.2">
      <c r="B353" s="132">
        <v>7394</v>
      </c>
      <c r="C353" s="79" t="s">
        <v>1086</v>
      </c>
      <c r="D353" s="133" t="s">
        <v>1442</v>
      </c>
      <c r="E353" s="133" t="s">
        <v>36</v>
      </c>
      <c r="F353" s="85" t="s">
        <v>96</v>
      </c>
      <c r="G353" s="135" t="s">
        <v>1084</v>
      </c>
      <c r="H353" s="90">
        <v>43435</v>
      </c>
      <c r="I353" s="81">
        <v>43448</v>
      </c>
      <c r="J353" s="91">
        <v>43447</v>
      </c>
      <c r="K353" s="118" t="s">
        <v>1087</v>
      </c>
      <c r="L353" s="92">
        <v>3527.41</v>
      </c>
      <c r="M353" s="92" t="s">
        <v>132</v>
      </c>
      <c r="N353" s="83" t="s">
        <v>180</v>
      </c>
      <c r="O353" s="92" t="s">
        <v>140</v>
      </c>
      <c r="P353" s="92" t="s">
        <v>135</v>
      </c>
    </row>
    <row r="354" spans="2:16" ht="22.9" customHeight="1" x14ac:dyDescent="0.2">
      <c r="B354" s="132">
        <v>7395</v>
      </c>
      <c r="C354" s="79" t="s">
        <v>1088</v>
      </c>
      <c r="D354" s="85" t="s">
        <v>201</v>
      </c>
      <c r="E354" s="85" t="s">
        <v>387</v>
      </c>
      <c r="F354" s="85" t="s">
        <v>202</v>
      </c>
      <c r="G354" s="134" t="s">
        <v>1649</v>
      </c>
      <c r="H354" s="90">
        <v>43435</v>
      </c>
      <c r="I354" s="81">
        <v>43448</v>
      </c>
      <c r="J354" s="91">
        <v>43441</v>
      </c>
      <c r="K354" s="118" t="s">
        <v>1089</v>
      </c>
      <c r="L354" s="92">
        <v>2520660.13</v>
      </c>
      <c r="M354" s="92" t="s">
        <v>132</v>
      </c>
      <c r="N354" s="83" t="s">
        <v>180</v>
      </c>
      <c r="O354" s="92" t="s">
        <v>140</v>
      </c>
      <c r="P354" s="92" t="s">
        <v>135</v>
      </c>
    </row>
    <row r="355" spans="2:16" ht="22.9" customHeight="1" x14ac:dyDescent="0.2">
      <c r="B355" s="132">
        <v>7396</v>
      </c>
      <c r="C355" s="79" t="s">
        <v>1090</v>
      </c>
      <c r="D355" s="85" t="s">
        <v>898</v>
      </c>
      <c r="E355" s="133" t="s">
        <v>387</v>
      </c>
      <c r="F355" s="85" t="s">
        <v>629</v>
      </c>
      <c r="G355" s="135" t="s">
        <v>1091</v>
      </c>
      <c r="H355" s="90">
        <v>43435</v>
      </c>
      <c r="I355" s="81">
        <v>43448</v>
      </c>
      <c r="J355" s="91">
        <v>43441</v>
      </c>
      <c r="K355" s="118" t="s">
        <v>1092</v>
      </c>
      <c r="L355" s="92">
        <v>1418134.06</v>
      </c>
      <c r="M355" s="92" t="s">
        <v>132</v>
      </c>
      <c r="N355" s="83" t="s">
        <v>180</v>
      </c>
      <c r="O355" s="92" t="s">
        <v>140</v>
      </c>
      <c r="P355" s="92" t="s">
        <v>135</v>
      </c>
    </row>
    <row r="356" spans="2:16" ht="22.9" customHeight="1" x14ac:dyDescent="0.2">
      <c r="B356" s="132">
        <v>7397</v>
      </c>
      <c r="C356" s="79" t="s">
        <v>1093</v>
      </c>
      <c r="D356" s="133" t="s">
        <v>1094</v>
      </c>
      <c r="E356" s="133" t="s">
        <v>387</v>
      </c>
      <c r="F356" s="85" t="s">
        <v>1095</v>
      </c>
      <c r="G356" s="135" t="s">
        <v>1650</v>
      </c>
      <c r="H356" s="90">
        <v>43435</v>
      </c>
      <c r="I356" s="81">
        <v>43448</v>
      </c>
      <c r="J356" s="91">
        <v>43447</v>
      </c>
      <c r="K356" s="118" t="s">
        <v>1096</v>
      </c>
      <c r="L356" s="92">
        <v>5670074.4900000002</v>
      </c>
      <c r="M356" s="92" t="s">
        <v>132</v>
      </c>
      <c r="N356" s="83" t="s">
        <v>180</v>
      </c>
      <c r="O356" s="92" t="s">
        <v>140</v>
      </c>
      <c r="P356" s="92" t="s">
        <v>135</v>
      </c>
    </row>
    <row r="357" spans="2:16" ht="22.9" customHeight="1" x14ac:dyDescent="0.2">
      <c r="B357" s="132">
        <v>7418</v>
      </c>
      <c r="C357" s="79" t="s">
        <v>1097</v>
      </c>
      <c r="D357" s="133" t="s">
        <v>1098</v>
      </c>
      <c r="E357" s="85" t="s">
        <v>38</v>
      </c>
      <c r="F357" s="85" t="s">
        <v>32</v>
      </c>
      <c r="G357" s="135" t="s">
        <v>1651</v>
      </c>
      <c r="H357" s="90">
        <v>43435</v>
      </c>
      <c r="I357" s="81">
        <v>43451</v>
      </c>
      <c r="J357" s="91">
        <v>43437</v>
      </c>
      <c r="K357" s="118" t="s">
        <v>1099</v>
      </c>
      <c r="L357" s="92">
        <v>280</v>
      </c>
      <c r="M357" s="92" t="s">
        <v>132</v>
      </c>
      <c r="N357" s="83" t="s">
        <v>901</v>
      </c>
      <c r="O357" s="92" t="s">
        <v>140</v>
      </c>
      <c r="P357" s="92" t="s">
        <v>135</v>
      </c>
    </row>
    <row r="358" spans="2:16" ht="22.9" customHeight="1" x14ac:dyDescent="0.2">
      <c r="B358" s="132">
        <v>7418</v>
      </c>
      <c r="C358" s="79" t="s">
        <v>1100</v>
      </c>
      <c r="D358" s="133" t="s">
        <v>1098</v>
      </c>
      <c r="E358" s="85" t="s">
        <v>38</v>
      </c>
      <c r="F358" s="85" t="s">
        <v>32</v>
      </c>
      <c r="G358" s="135" t="s">
        <v>1651</v>
      </c>
      <c r="H358" s="90">
        <v>43435</v>
      </c>
      <c r="I358" s="81">
        <v>43451</v>
      </c>
      <c r="J358" s="91">
        <v>43437</v>
      </c>
      <c r="K358" s="118" t="s">
        <v>1101</v>
      </c>
      <c r="L358" s="92">
        <v>285</v>
      </c>
      <c r="M358" s="92" t="s">
        <v>132</v>
      </c>
      <c r="N358" s="83" t="s">
        <v>901</v>
      </c>
      <c r="O358" s="92" t="s">
        <v>140</v>
      </c>
      <c r="P358" s="92" t="s">
        <v>135</v>
      </c>
    </row>
    <row r="359" spans="2:16" ht="22.9" customHeight="1" x14ac:dyDescent="0.2">
      <c r="B359" s="132">
        <v>7418</v>
      </c>
      <c r="C359" s="79" t="s">
        <v>1102</v>
      </c>
      <c r="D359" s="133" t="s">
        <v>1103</v>
      </c>
      <c r="E359" s="85" t="s">
        <v>38</v>
      </c>
      <c r="F359" s="85" t="s">
        <v>96</v>
      </c>
      <c r="G359" s="135" t="s">
        <v>1052</v>
      </c>
      <c r="H359" s="90">
        <v>43435</v>
      </c>
      <c r="I359" s="81">
        <v>43451</v>
      </c>
      <c r="J359" s="91">
        <v>43441</v>
      </c>
      <c r="K359" s="118" t="s">
        <v>1104</v>
      </c>
      <c r="L359" s="92">
        <v>94.14</v>
      </c>
      <c r="M359" s="92" t="s">
        <v>132</v>
      </c>
      <c r="N359" s="83" t="s">
        <v>901</v>
      </c>
      <c r="O359" s="92" t="s">
        <v>140</v>
      </c>
      <c r="P359" s="92" t="s">
        <v>135</v>
      </c>
    </row>
    <row r="360" spans="2:16" ht="22.9" customHeight="1" x14ac:dyDescent="0.2">
      <c r="B360" s="132">
        <v>7418</v>
      </c>
      <c r="C360" s="79" t="s">
        <v>1105</v>
      </c>
      <c r="D360" s="133" t="s">
        <v>1652</v>
      </c>
      <c r="E360" s="85" t="s">
        <v>38</v>
      </c>
      <c r="F360" s="85" t="s">
        <v>96</v>
      </c>
      <c r="G360" s="135" t="s">
        <v>1052</v>
      </c>
      <c r="H360" s="90">
        <v>43435</v>
      </c>
      <c r="I360" s="81">
        <v>43451</v>
      </c>
      <c r="J360" s="91">
        <v>43442</v>
      </c>
      <c r="K360" s="118" t="s">
        <v>1106</v>
      </c>
      <c r="L360" s="92">
        <v>1044</v>
      </c>
      <c r="M360" s="92" t="s">
        <v>132</v>
      </c>
      <c r="N360" s="83" t="s">
        <v>901</v>
      </c>
      <c r="O360" s="92" t="s">
        <v>140</v>
      </c>
      <c r="P360" s="92" t="s">
        <v>135</v>
      </c>
    </row>
    <row r="361" spans="2:16" ht="22.9" customHeight="1" x14ac:dyDescent="0.2">
      <c r="B361" s="132">
        <v>7418</v>
      </c>
      <c r="C361" s="79" t="s">
        <v>1107</v>
      </c>
      <c r="D361" s="133" t="s">
        <v>1108</v>
      </c>
      <c r="E361" s="85" t="s">
        <v>38</v>
      </c>
      <c r="F361" s="85" t="s">
        <v>96</v>
      </c>
      <c r="G361" s="135" t="s">
        <v>1052</v>
      </c>
      <c r="H361" s="90">
        <v>43435</v>
      </c>
      <c r="I361" s="81">
        <v>43451</v>
      </c>
      <c r="J361" s="91">
        <v>43441</v>
      </c>
      <c r="K361" s="118" t="s">
        <v>1109</v>
      </c>
      <c r="L361" s="92">
        <v>200</v>
      </c>
      <c r="M361" s="92" t="s">
        <v>132</v>
      </c>
      <c r="N361" s="83" t="s">
        <v>901</v>
      </c>
      <c r="O361" s="92" t="s">
        <v>140</v>
      </c>
      <c r="P361" s="92" t="s">
        <v>135</v>
      </c>
    </row>
    <row r="362" spans="2:16" ht="22.9" customHeight="1" x14ac:dyDescent="0.2">
      <c r="B362" s="132">
        <v>7418</v>
      </c>
      <c r="C362" s="79" t="s">
        <v>1110</v>
      </c>
      <c r="D362" s="133" t="s">
        <v>691</v>
      </c>
      <c r="E362" s="85" t="s">
        <v>38</v>
      </c>
      <c r="F362" s="85" t="s">
        <v>96</v>
      </c>
      <c r="G362" s="135" t="s">
        <v>1052</v>
      </c>
      <c r="H362" s="90">
        <v>43435</v>
      </c>
      <c r="I362" s="81">
        <v>43451</v>
      </c>
      <c r="J362" s="91">
        <v>43441</v>
      </c>
      <c r="K362" s="118" t="s">
        <v>1111</v>
      </c>
      <c r="L362" s="92">
        <v>959.33</v>
      </c>
      <c r="M362" s="92" t="s">
        <v>132</v>
      </c>
      <c r="N362" s="83" t="s">
        <v>901</v>
      </c>
      <c r="O362" s="92" t="s">
        <v>140</v>
      </c>
      <c r="P362" s="92" t="s">
        <v>135</v>
      </c>
    </row>
    <row r="363" spans="2:16" ht="22.9" customHeight="1" x14ac:dyDescent="0.2">
      <c r="B363" s="132">
        <v>7418</v>
      </c>
      <c r="C363" s="79" t="s">
        <v>1112</v>
      </c>
      <c r="D363" s="133" t="s">
        <v>1653</v>
      </c>
      <c r="E363" s="85" t="s">
        <v>38</v>
      </c>
      <c r="F363" s="85" t="s">
        <v>96</v>
      </c>
      <c r="G363" s="135" t="s">
        <v>1052</v>
      </c>
      <c r="H363" s="90">
        <v>43435</v>
      </c>
      <c r="I363" s="81">
        <v>43451</v>
      </c>
      <c r="J363" s="91">
        <v>43440</v>
      </c>
      <c r="K363" s="88" t="s">
        <v>1113</v>
      </c>
      <c r="L363" s="92">
        <v>200</v>
      </c>
      <c r="M363" s="92" t="s">
        <v>132</v>
      </c>
      <c r="N363" s="83" t="s">
        <v>901</v>
      </c>
      <c r="O363" s="92" t="s">
        <v>140</v>
      </c>
      <c r="P363" s="92" t="s">
        <v>135</v>
      </c>
    </row>
    <row r="364" spans="2:16" ht="22.9" customHeight="1" x14ac:dyDescent="0.2">
      <c r="B364" s="132">
        <v>7418</v>
      </c>
      <c r="C364" s="79" t="s">
        <v>1114</v>
      </c>
      <c r="D364" s="133" t="s">
        <v>1115</v>
      </c>
      <c r="E364" s="85" t="s">
        <v>38</v>
      </c>
      <c r="F364" s="85" t="s">
        <v>96</v>
      </c>
      <c r="G364" s="135" t="s">
        <v>1052</v>
      </c>
      <c r="H364" s="90">
        <v>43435</v>
      </c>
      <c r="I364" s="81">
        <v>43451</v>
      </c>
      <c r="J364" s="91">
        <v>43443</v>
      </c>
      <c r="K364" s="118" t="s">
        <v>1116</v>
      </c>
      <c r="L364" s="92">
        <v>580</v>
      </c>
      <c r="M364" s="92" t="s">
        <v>132</v>
      </c>
      <c r="N364" s="83" t="s">
        <v>901</v>
      </c>
      <c r="O364" s="92" t="s">
        <v>140</v>
      </c>
      <c r="P364" s="92" t="s">
        <v>135</v>
      </c>
    </row>
    <row r="365" spans="2:16" ht="22.9" customHeight="1" x14ac:dyDescent="0.2">
      <c r="B365" s="132">
        <v>7418</v>
      </c>
      <c r="C365" s="79" t="s">
        <v>1117</v>
      </c>
      <c r="D365" s="133" t="s">
        <v>1115</v>
      </c>
      <c r="E365" s="85" t="s">
        <v>38</v>
      </c>
      <c r="F365" s="85" t="s">
        <v>96</v>
      </c>
      <c r="G365" s="135" t="s">
        <v>1052</v>
      </c>
      <c r="H365" s="90">
        <v>43435</v>
      </c>
      <c r="I365" s="81">
        <v>43451</v>
      </c>
      <c r="J365" s="91">
        <v>43443</v>
      </c>
      <c r="K365" s="118" t="s">
        <v>1118</v>
      </c>
      <c r="L365" s="92">
        <v>290</v>
      </c>
      <c r="M365" s="92" t="s">
        <v>132</v>
      </c>
      <c r="N365" s="83" t="s">
        <v>901</v>
      </c>
      <c r="O365" s="92" t="s">
        <v>140</v>
      </c>
      <c r="P365" s="92" t="s">
        <v>135</v>
      </c>
    </row>
    <row r="366" spans="2:16" ht="22.9" customHeight="1" x14ac:dyDescent="0.2">
      <c r="B366" s="132">
        <v>7418</v>
      </c>
      <c r="C366" s="79" t="s">
        <v>1119</v>
      </c>
      <c r="D366" s="133" t="s">
        <v>1120</v>
      </c>
      <c r="E366" s="85" t="s">
        <v>38</v>
      </c>
      <c r="F366" s="85" t="s">
        <v>96</v>
      </c>
      <c r="G366" s="135" t="s">
        <v>1052</v>
      </c>
      <c r="H366" s="90">
        <v>43435</v>
      </c>
      <c r="I366" s="81">
        <v>43451</v>
      </c>
      <c r="J366" s="91">
        <v>43444</v>
      </c>
      <c r="K366" s="118" t="s">
        <v>1121</v>
      </c>
      <c r="L366" s="92">
        <v>1495</v>
      </c>
      <c r="M366" s="92" t="s">
        <v>132</v>
      </c>
      <c r="N366" s="83" t="s">
        <v>901</v>
      </c>
      <c r="O366" s="92" t="s">
        <v>140</v>
      </c>
      <c r="P366" s="92" t="s">
        <v>135</v>
      </c>
    </row>
    <row r="367" spans="2:16" ht="22.9" customHeight="1" x14ac:dyDescent="0.2">
      <c r="B367" s="132">
        <v>7418</v>
      </c>
      <c r="C367" s="79" t="s">
        <v>1122</v>
      </c>
      <c r="D367" s="133" t="s">
        <v>1115</v>
      </c>
      <c r="E367" s="85" t="s">
        <v>38</v>
      </c>
      <c r="F367" s="85" t="s">
        <v>96</v>
      </c>
      <c r="G367" s="135" t="s">
        <v>1052</v>
      </c>
      <c r="H367" s="90">
        <v>43435</v>
      </c>
      <c r="I367" s="81">
        <v>43451</v>
      </c>
      <c r="J367" s="91">
        <v>43443</v>
      </c>
      <c r="K367" s="118" t="s">
        <v>1123</v>
      </c>
      <c r="L367" s="92">
        <v>1392</v>
      </c>
      <c r="M367" s="92" t="s">
        <v>132</v>
      </c>
      <c r="N367" s="83" t="s">
        <v>901</v>
      </c>
      <c r="O367" s="92" t="s">
        <v>140</v>
      </c>
      <c r="P367" s="92" t="s">
        <v>135</v>
      </c>
    </row>
    <row r="368" spans="2:16" ht="22.9" customHeight="1" x14ac:dyDescent="0.2">
      <c r="B368" s="132">
        <v>7418</v>
      </c>
      <c r="C368" s="79" t="s">
        <v>1124</v>
      </c>
      <c r="D368" s="133" t="s">
        <v>1125</v>
      </c>
      <c r="E368" s="85" t="s">
        <v>38</v>
      </c>
      <c r="F368" s="85" t="s">
        <v>96</v>
      </c>
      <c r="G368" s="135" t="s">
        <v>1654</v>
      </c>
      <c r="H368" s="90">
        <v>43435</v>
      </c>
      <c r="I368" s="81">
        <v>43451</v>
      </c>
      <c r="J368" s="91">
        <v>43446</v>
      </c>
      <c r="K368" s="118" t="s">
        <v>1126</v>
      </c>
      <c r="L368" s="92">
        <v>4640</v>
      </c>
      <c r="M368" s="92" t="s">
        <v>132</v>
      </c>
      <c r="N368" s="83" t="s">
        <v>901</v>
      </c>
      <c r="O368" s="92" t="s">
        <v>140</v>
      </c>
      <c r="P368" s="92" t="s">
        <v>135</v>
      </c>
    </row>
    <row r="369" spans="2:16" ht="22.9" customHeight="1" x14ac:dyDescent="0.2">
      <c r="B369" s="132">
        <v>7418</v>
      </c>
      <c r="C369" s="79" t="s">
        <v>1127</v>
      </c>
      <c r="D369" s="133" t="s">
        <v>1646</v>
      </c>
      <c r="E369" s="85" t="s">
        <v>38</v>
      </c>
      <c r="F369" s="85" t="s">
        <v>96</v>
      </c>
      <c r="G369" s="135" t="s">
        <v>1128</v>
      </c>
      <c r="H369" s="90">
        <v>43435</v>
      </c>
      <c r="I369" s="81">
        <v>43451</v>
      </c>
      <c r="J369" s="91">
        <v>43446</v>
      </c>
      <c r="K369" s="118" t="s">
        <v>1129</v>
      </c>
      <c r="L369" s="92">
        <v>7134</v>
      </c>
      <c r="M369" s="92" t="s">
        <v>132</v>
      </c>
      <c r="N369" s="83" t="s">
        <v>901</v>
      </c>
      <c r="O369" s="92" t="s">
        <v>140</v>
      </c>
      <c r="P369" s="92" t="s">
        <v>135</v>
      </c>
    </row>
    <row r="370" spans="2:16" ht="22.9" customHeight="1" x14ac:dyDescent="0.2">
      <c r="B370" s="132">
        <v>7418</v>
      </c>
      <c r="C370" s="79" t="s">
        <v>1130</v>
      </c>
      <c r="D370" s="133" t="s">
        <v>1131</v>
      </c>
      <c r="E370" s="85" t="s">
        <v>38</v>
      </c>
      <c r="F370" s="85" t="s">
        <v>96</v>
      </c>
      <c r="G370" s="135" t="s">
        <v>1132</v>
      </c>
      <c r="H370" s="90">
        <v>43435</v>
      </c>
      <c r="I370" s="81">
        <v>43451</v>
      </c>
      <c r="J370" s="91">
        <v>43446</v>
      </c>
      <c r="K370" s="118" t="s">
        <v>120</v>
      </c>
      <c r="L370" s="92">
        <v>400</v>
      </c>
      <c r="M370" s="92" t="s">
        <v>132</v>
      </c>
      <c r="N370" s="83" t="s">
        <v>901</v>
      </c>
      <c r="O370" s="92" t="s">
        <v>120</v>
      </c>
      <c r="P370" s="92" t="s">
        <v>135</v>
      </c>
    </row>
    <row r="371" spans="2:16" ht="22.9" customHeight="1" x14ac:dyDescent="0.2">
      <c r="B371" s="132">
        <v>7421</v>
      </c>
      <c r="C371" s="79" t="s">
        <v>1133</v>
      </c>
      <c r="D371" s="133" t="s">
        <v>1252</v>
      </c>
      <c r="E371" s="133" t="s">
        <v>36</v>
      </c>
      <c r="F371" s="85" t="s">
        <v>32</v>
      </c>
      <c r="G371" s="135" t="s">
        <v>1072</v>
      </c>
      <c r="H371" s="90">
        <v>43435</v>
      </c>
      <c r="I371" s="81">
        <v>43451</v>
      </c>
      <c r="J371" s="91">
        <v>43448</v>
      </c>
      <c r="K371" s="118" t="s">
        <v>1134</v>
      </c>
      <c r="L371" s="92">
        <v>954</v>
      </c>
      <c r="M371" s="92" t="s">
        <v>132</v>
      </c>
      <c r="N371" s="83" t="s">
        <v>180</v>
      </c>
      <c r="O371" s="92" t="s">
        <v>140</v>
      </c>
      <c r="P371" s="92" t="s">
        <v>135</v>
      </c>
    </row>
    <row r="372" spans="2:16" ht="22.9" customHeight="1" x14ac:dyDescent="0.2">
      <c r="B372" s="132">
        <v>7422</v>
      </c>
      <c r="C372" s="79" t="s">
        <v>1135</v>
      </c>
      <c r="D372" s="133" t="s">
        <v>203</v>
      </c>
      <c r="E372" s="138" t="s">
        <v>432</v>
      </c>
      <c r="F372" s="85" t="s">
        <v>1281</v>
      </c>
      <c r="G372" s="134" t="s">
        <v>1136</v>
      </c>
      <c r="H372" s="90">
        <v>43435</v>
      </c>
      <c r="I372" s="81">
        <v>43451</v>
      </c>
      <c r="J372" s="81">
        <v>43447</v>
      </c>
      <c r="K372" s="118" t="s">
        <v>1137</v>
      </c>
      <c r="L372" s="92">
        <v>56932.51</v>
      </c>
      <c r="M372" s="92" t="s">
        <v>132</v>
      </c>
      <c r="N372" s="83" t="s">
        <v>180</v>
      </c>
      <c r="O372" s="92" t="s">
        <v>140</v>
      </c>
      <c r="P372" s="92" t="s">
        <v>135</v>
      </c>
    </row>
    <row r="373" spans="2:16" ht="22.9" customHeight="1" x14ac:dyDescent="0.2">
      <c r="B373" s="132">
        <v>7423</v>
      </c>
      <c r="C373" s="79" t="s">
        <v>1138</v>
      </c>
      <c r="D373" s="133" t="s">
        <v>944</v>
      </c>
      <c r="E373" s="133" t="s">
        <v>38</v>
      </c>
      <c r="F373" s="85" t="s">
        <v>967</v>
      </c>
      <c r="G373" s="135" t="s">
        <v>1139</v>
      </c>
      <c r="H373" s="90">
        <v>43435</v>
      </c>
      <c r="I373" s="81">
        <v>43451</v>
      </c>
      <c r="J373" s="91">
        <v>43447</v>
      </c>
      <c r="K373" s="118" t="s">
        <v>1140</v>
      </c>
      <c r="L373" s="92">
        <v>500.01</v>
      </c>
      <c r="M373" s="92" t="s">
        <v>132</v>
      </c>
      <c r="N373" s="83" t="s">
        <v>180</v>
      </c>
      <c r="O373" s="92" t="s">
        <v>140</v>
      </c>
      <c r="P373" s="92" t="s">
        <v>135</v>
      </c>
    </row>
    <row r="374" spans="2:16" ht="22.9" customHeight="1" x14ac:dyDescent="0.2">
      <c r="B374" s="79">
        <v>7430</v>
      </c>
      <c r="C374" s="79" t="s">
        <v>1141</v>
      </c>
      <c r="D374" s="133" t="s">
        <v>795</v>
      </c>
      <c r="E374" s="133" t="s">
        <v>432</v>
      </c>
      <c r="F374" s="85" t="s">
        <v>1668</v>
      </c>
      <c r="G374" s="135" t="s">
        <v>1142</v>
      </c>
      <c r="H374" s="90">
        <v>43435</v>
      </c>
      <c r="I374" s="81">
        <v>43453</v>
      </c>
      <c r="J374" s="91">
        <v>43432</v>
      </c>
      <c r="K374" s="118" t="s">
        <v>1143</v>
      </c>
      <c r="L374" s="92">
        <v>23200</v>
      </c>
      <c r="M374" s="92" t="s">
        <v>132</v>
      </c>
      <c r="N374" s="83" t="s">
        <v>180</v>
      </c>
      <c r="O374" s="92" t="s">
        <v>140</v>
      </c>
      <c r="P374" s="92" t="s">
        <v>135</v>
      </c>
    </row>
    <row r="375" spans="2:16" ht="22.9" customHeight="1" x14ac:dyDescent="0.2">
      <c r="B375" s="79">
        <v>7431</v>
      </c>
      <c r="C375" s="79" t="s">
        <v>1144</v>
      </c>
      <c r="D375" s="133" t="s">
        <v>795</v>
      </c>
      <c r="E375" s="133" t="s">
        <v>432</v>
      </c>
      <c r="F375" s="85" t="s">
        <v>1668</v>
      </c>
      <c r="G375" s="135" t="s">
        <v>1145</v>
      </c>
      <c r="H375" s="90">
        <v>43435</v>
      </c>
      <c r="I375" s="81">
        <v>43453</v>
      </c>
      <c r="J375" s="91">
        <v>43447</v>
      </c>
      <c r="K375" s="118" t="s">
        <v>1146</v>
      </c>
      <c r="L375" s="92">
        <v>23200</v>
      </c>
      <c r="M375" s="92" t="s">
        <v>132</v>
      </c>
      <c r="N375" s="83" t="s">
        <v>180</v>
      </c>
      <c r="O375" s="92" t="s">
        <v>140</v>
      </c>
      <c r="P375" s="92" t="s">
        <v>135</v>
      </c>
    </row>
    <row r="376" spans="2:16" ht="22.9" customHeight="1" x14ac:dyDescent="0.2">
      <c r="B376" s="79">
        <v>7432</v>
      </c>
      <c r="C376" s="79" t="s">
        <v>1147</v>
      </c>
      <c r="D376" s="133" t="s">
        <v>795</v>
      </c>
      <c r="E376" s="133" t="s">
        <v>432</v>
      </c>
      <c r="F376" s="85" t="s">
        <v>796</v>
      </c>
      <c r="G376" s="135" t="s">
        <v>1148</v>
      </c>
      <c r="H376" s="90">
        <v>43435</v>
      </c>
      <c r="I376" s="81">
        <v>43453</v>
      </c>
      <c r="J376" s="91">
        <v>43432</v>
      </c>
      <c r="K376" s="118" t="s">
        <v>1149</v>
      </c>
      <c r="L376" s="92">
        <v>23200</v>
      </c>
      <c r="M376" s="92" t="s">
        <v>132</v>
      </c>
      <c r="N376" s="83" t="s">
        <v>180</v>
      </c>
      <c r="O376" s="92" t="s">
        <v>140</v>
      </c>
      <c r="P376" s="92" t="s">
        <v>135</v>
      </c>
    </row>
    <row r="377" spans="2:16" ht="22.9" customHeight="1" x14ac:dyDescent="0.2">
      <c r="B377" s="79">
        <v>7433</v>
      </c>
      <c r="C377" s="79" t="s">
        <v>1150</v>
      </c>
      <c r="D377" s="133" t="s">
        <v>795</v>
      </c>
      <c r="E377" s="133" t="s">
        <v>432</v>
      </c>
      <c r="F377" s="85" t="s">
        <v>796</v>
      </c>
      <c r="G377" s="135" t="s">
        <v>1151</v>
      </c>
      <c r="H377" s="90">
        <v>43435</v>
      </c>
      <c r="I377" s="81">
        <v>43453</v>
      </c>
      <c r="J377" s="91">
        <v>43447</v>
      </c>
      <c r="K377" s="118" t="s">
        <v>1152</v>
      </c>
      <c r="L377" s="92">
        <v>23200</v>
      </c>
      <c r="M377" s="92" t="s">
        <v>132</v>
      </c>
      <c r="N377" s="83" t="s">
        <v>180</v>
      </c>
      <c r="O377" s="92" t="s">
        <v>140</v>
      </c>
      <c r="P377" s="92" t="s">
        <v>135</v>
      </c>
    </row>
    <row r="378" spans="2:16" ht="22.9" customHeight="1" x14ac:dyDescent="0.2">
      <c r="B378" s="79">
        <v>7434</v>
      </c>
      <c r="C378" s="79" t="s">
        <v>1153</v>
      </c>
      <c r="D378" s="85" t="s">
        <v>201</v>
      </c>
      <c r="E378" s="85" t="s">
        <v>387</v>
      </c>
      <c r="F378" s="85" t="s">
        <v>202</v>
      </c>
      <c r="G378" s="134" t="s">
        <v>1655</v>
      </c>
      <c r="H378" s="90">
        <v>43435</v>
      </c>
      <c r="I378" s="81">
        <v>43453</v>
      </c>
      <c r="J378" s="91">
        <v>43451</v>
      </c>
      <c r="K378" s="118" t="s">
        <v>1154</v>
      </c>
      <c r="L378" s="92">
        <v>906870.31</v>
      </c>
      <c r="M378" s="92" t="s">
        <v>132</v>
      </c>
      <c r="N378" s="83" t="s">
        <v>180</v>
      </c>
      <c r="O378" s="92" t="s">
        <v>140</v>
      </c>
      <c r="P378" s="92" t="s">
        <v>135</v>
      </c>
    </row>
    <row r="379" spans="2:16" ht="22.9" customHeight="1" x14ac:dyDescent="0.2">
      <c r="B379" s="79">
        <v>7464</v>
      </c>
      <c r="C379" s="79" t="s">
        <v>1155</v>
      </c>
      <c r="D379" s="133" t="s">
        <v>1653</v>
      </c>
      <c r="E379" s="133" t="s">
        <v>38</v>
      </c>
      <c r="F379" s="85" t="s">
        <v>949</v>
      </c>
      <c r="G379" s="134" t="s">
        <v>1156</v>
      </c>
      <c r="H379" s="90">
        <v>43435</v>
      </c>
      <c r="I379" s="81">
        <v>43455</v>
      </c>
      <c r="J379" s="91">
        <v>43454</v>
      </c>
      <c r="K379" s="118" t="s">
        <v>1157</v>
      </c>
      <c r="L379" s="92">
        <v>336.86</v>
      </c>
      <c r="M379" s="92" t="s">
        <v>132</v>
      </c>
      <c r="N379" s="83" t="s">
        <v>901</v>
      </c>
      <c r="O379" s="92" t="s">
        <v>140</v>
      </c>
      <c r="P379" s="92" t="s">
        <v>135</v>
      </c>
    </row>
    <row r="380" spans="2:16" ht="22.9" customHeight="1" x14ac:dyDescent="0.2">
      <c r="B380" s="79">
        <v>7464</v>
      </c>
      <c r="C380" s="79" t="s">
        <v>1158</v>
      </c>
      <c r="D380" s="133" t="s">
        <v>691</v>
      </c>
      <c r="E380" s="133" t="s">
        <v>38</v>
      </c>
      <c r="F380" s="85" t="s">
        <v>96</v>
      </c>
      <c r="G380" s="134" t="s">
        <v>1159</v>
      </c>
      <c r="H380" s="90">
        <v>43435</v>
      </c>
      <c r="I380" s="81">
        <v>43455</v>
      </c>
      <c r="J380" s="91">
        <v>43454</v>
      </c>
      <c r="K380" s="118" t="s">
        <v>1160</v>
      </c>
      <c r="L380" s="92">
        <v>149.99</v>
      </c>
      <c r="M380" s="92" t="s">
        <v>132</v>
      </c>
      <c r="N380" s="83" t="s">
        <v>901</v>
      </c>
      <c r="O380" s="92" t="s">
        <v>140</v>
      </c>
      <c r="P380" s="92" t="s">
        <v>135</v>
      </c>
    </row>
    <row r="381" spans="2:16" ht="22.9" customHeight="1" x14ac:dyDescent="0.2">
      <c r="B381" s="79">
        <v>7464</v>
      </c>
      <c r="C381" s="79" t="s">
        <v>1161</v>
      </c>
      <c r="D381" s="133" t="s">
        <v>1131</v>
      </c>
      <c r="E381" s="85" t="s">
        <v>38</v>
      </c>
      <c r="F381" s="85" t="s">
        <v>96</v>
      </c>
      <c r="G381" s="135" t="s">
        <v>1132</v>
      </c>
      <c r="H381" s="90">
        <v>43435</v>
      </c>
      <c r="I381" s="81">
        <v>43455</v>
      </c>
      <c r="J381" s="91">
        <v>43454</v>
      </c>
      <c r="K381" s="118" t="s">
        <v>120</v>
      </c>
      <c r="L381" s="92">
        <v>400</v>
      </c>
      <c r="M381" s="92" t="s">
        <v>132</v>
      </c>
      <c r="N381" s="83" t="s">
        <v>901</v>
      </c>
      <c r="O381" s="92" t="s">
        <v>120</v>
      </c>
      <c r="P381" s="92" t="s">
        <v>135</v>
      </c>
    </row>
    <row r="382" spans="2:16" ht="22.9" customHeight="1" x14ac:dyDescent="0.2">
      <c r="B382" s="79">
        <v>7464</v>
      </c>
      <c r="C382" s="79" t="s">
        <v>1162</v>
      </c>
      <c r="D382" s="133" t="s">
        <v>1131</v>
      </c>
      <c r="E382" s="85" t="s">
        <v>38</v>
      </c>
      <c r="F382" s="85" t="s">
        <v>96</v>
      </c>
      <c r="G382" s="134" t="s">
        <v>1656</v>
      </c>
      <c r="H382" s="90">
        <v>43435</v>
      </c>
      <c r="I382" s="81">
        <v>43455</v>
      </c>
      <c r="J382" s="91">
        <v>43454</v>
      </c>
      <c r="K382" s="118" t="s">
        <v>120</v>
      </c>
      <c r="L382" s="92">
        <v>300</v>
      </c>
      <c r="M382" s="92" t="s">
        <v>132</v>
      </c>
      <c r="N382" s="83" t="s">
        <v>901</v>
      </c>
      <c r="O382" s="92" t="s">
        <v>120</v>
      </c>
      <c r="P382" s="92" t="s">
        <v>135</v>
      </c>
    </row>
    <row r="383" spans="2:16" ht="22.9" customHeight="1" x14ac:dyDescent="0.2">
      <c r="B383" s="79">
        <v>7467</v>
      </c>
      <c r="C383" s="79" t="s">
        <v>1163</v>
      </c>
      <c r="D383" s="85" t="s">
        <v>1622</v>
      </c>
      <c r="E383" s="133" t="s">
        <v>36</v>
      </c>
      <c r="F383" s="85" t="s">
        <v>32</v>
      </c>
      <c r="G383" s="135" t="s">
        <v>1072</v>
      </c>
      <c r="H383" s="90">
        <v>43435</v>
      </c>
      <c r="I383" s="81">
        <v>43462</v>
      </c>
      <c r="J383" s="91">
        <v>43452</v>
      </c>
      <c r="K383" s="118" t="s">
        <v>1164</v>
      </c>
      <c r="L383" s="92">
        <v>726</v>
      </c>
      <c r="M383" s="92" t="s">
        <v>132</v>
      </c>
      <c r="N383" s="83" t="s">
        <v>180</v>
      </c>
      <c r="O383" s="92" t="s">
        <v>140</v>
      </c>
      <c r="P383" s="92" t="s">
        <v>135</v>
      </c>
    </row>
    <row r="384" spans="2:16" ht="22.9" customHeight="1" x14ac:dyDescent="0.2">
      <c r="B384" s="79">
        <v>7471</v>
      </c>
      <c r="C384" s="79" t="s">
        <v>1165</v>
      </c>
      <c r="D384" s="133" t="s">
        <v>1636</v>
      </c>
      <c r="E384" s="133" t="s">
        <v>432</v>
      </c>
      <c r="F384" s="85" t="s">
        <v>894</v>
      </c>
      <c r="G384" s="135" t="s">
        <v>1166</v>
      </c>
      <c r="H384" s="90">
        <v>43435</v>
      </c>
      <c r="I384" s="81">
        <v>43460</v>
      </c>
      <c r="J384" s="91">
        <v>43446</v>
      </c>
      <c r="K384" s="118" t="s">
        <v>1167</v>
      </c>
      <c r="L384" s="92">
        <v>18560</v>
      </c>
      <c r="M384" s="92" t="s">
        <v>132</v>
      </c>
      <c r="N384" s="83" t="s">
        <v>180</v>
      </c>
      <c r="O384" s="92" t="s">
        <v>140</v>
      </c>
      <c r="P384" s="92" t="s">
        <v>135</v>
      </c>
    </row>
    <row r="385" spans="2:16" ht="22.9" customHeight="1" x14ac:dyDescent="0.2">
      <c r="B385" s="79">
        <v>7472</v>
      </c>
      <c r="C385" s="79" t="s">
        <v>1168</v>
      </c>
      <c r="D385" s="127" t="s">
        <v>654</v>
      </c>
      <c r="E385" s="142" t="s">
        <v>387</v>
      </c>
      <c r="F385" s="85" t="s">
        <v>655</v>
      </c>
      <c r="G385" s="143" t="s">
        <v>1169</v>
      </c>
      <c r="H385" s="90">
        <v>43435</v>
      </c>
      <c r="I385" s="81">
        <v>76332</v>
      </c>
      <c r="J385" s="91">
        <v>43458</v>
      </c>
      <c r="K385" s="118" t="s">
        <v>1170</v>
      </c>
      <c r="L385" s="92">
        <v>142229.35999999999</v>
      </c>
      <c r="M385" s="92" t="s">
        <v>132</v>
      </c>
      <c r="N385" s="130" t="s">
        <v>180</v>
      </c>
      <c r="O385" s="124" t="s">
        <v>140</v>
      </c>
      <c r="P385" s="124" t="s">
        <v>135</v>
      </c>
    </row>
    <row r="386" spans="2:16" ht="22.9" customHeight="1" x14ac:dyDescent="0.2">
      <c r="B386" s="79">
        <v>7475</v>
      </c>
      <c r="C386" s="79" t="s">
        <v>1171</v>
      </c>
      <c r="D386" s="133" t="s">
        <v>66</v>
      </c>
      <c r="E386" s="133" t="s">
        <v>387</v>
      </c>
      <c r="F386" s="85" t="s">
        <v>386</v>
      </c>
      <c r="G386" s="135" t="s">
        <v>1657</v>
      </c>
      <c r="H386" s="90">
        <v>43435</v>
      </c>
      <c r="I386" s="81">
        <v>43460</v>
      </c>
      <c r="J386" s="91">
        <v>43446</v>
      </c>
      <c r="K386" s="118">
        <v>81462009</v>
      </c>
      <c r="L386" s="92">
        <v>150436.57999999999</v>
      </c>
      <c r="M386" s="92" t="s">
        <v>132</v>
      </c>
      <c r="N386" s="83" t="s">
        <v>180</v>
      </c>
      <c r="O386" s="92" t="s">
        <v>140</v>
      </c>
      <c r="P386" s="92" t="s">
        <v>135</v>
      </c>
    </row>
    <row r="387" spans="2:16" ht="22.9" customHeight="1" x14ac:dyDescent="0.2">
      <c r="B387" s="79">
        <v>7476</v>
      </c>
      <c r="C387" s="79" t="s">
        <v>1172</v>
      </c>
      <c r="D387" s="85" t="s">
        <v>201</v>
      </c>
      <c r="E387" s="85" t="s">
        <v>387</v>
      </c>
      <c r="F387" s="85" t="s">
        <v>202</v>
      </c>
      <c r="G387" s="134" t="s">
        <v>1658</v>
      </c>
      <c r="H387" s="90">
        <v>43435</v>
      </c>
      <c r="I387" s="81">
        <v>43460</v>
      </c>
      <c r="J387" s="91">
        <v>43454</v>
      </c>
      <c r="K387" s="118" t="s">
        <v>1173</v>
      </c>
      <c r="L387" s="92">
        <v>2320000</v>
      </c>
      <c r="M387" s="92" t="s">
        <v>132</v>
      </c>
      <c r="N387" s="83" t="s">
        <v>180</v>
      </c>
      <c r="O387" s="92" t="s">
        <v>140</v>
      </c>
      <c r="P387" s="92" t="s">
        <v>135</v>
      </c>
    </row>
    <row r="388" spans="2:16" ht="22.9" customHeight="1" x14ac:dyDescent="0.2">
      <c r="B388" s="79">
        <v>7490</v>
      </c>
      <c r="C388" s="79" t="s">
        <v>1174</v>
      </c>
      <c r="D388" s="85" t="s">
        <v>1039</v>
      </c>
      <c r="E388" s="133" t="s">
        <v>907</v>
      </c>
      <c r="F388" s="85" t="s">
        <v>1645</v>
      </c>
      <c r="G388" s="153" t="s">
        <v>1175</v>
      </c>
      <c r="H388" s="90">
        <v>43435</v>
      </c>
      <c r="I388" s="81">
        <v>43462</v>
      </c>
      <c r="J388" s="91">
        <v>43460</v>
      </c>
      <c r="K388" s="118" t="s">
        <v>1176</v>
      </c>
      <c r="L388" s="92">
        <v>12528</v>
      </c>
      <c r="M388" s="92" t="s">
        <v>132</v>
      </c>
      <c r="N388" s="82" t="s">
        <v>901</v>
      </c>
      <c r="O388" s="92" t="s">
        <v>140</v>
      </c>
      <c r="P388" s="92" t="s">
        <v>135</v>
      </c>
    </row>
    <row r="389" spans="2:16" ht="22.9" customHeight="1" x14ac:dyDescent="0.2">
      <c r="B389" s="79" t="s">
        <v>42</v>
      </c>
      <c r="C389" s="79" t="s">
        <v>1177</v>
      </c>
      <c r="D389" s="85" t="s">
        <v>1381</v>
      </c>
      <c r="E389" s="133" t="s">
        <v>36</v>
      </c>
      <c r="F389" s="85" t="s">
        <v>967</v>
      </c>
      <c r="G389" s="85" t="s">
        <v>969</v>
      </c>
      <c r="H389" s="90">
        <v>43435</v>
      </c>
      <c r="I389" s="81">
        <v>43437</v>
      </c>
      <c r="J389" s="91">
        <v>43422</v>
      </c>
      <c r="K389" s="118" t="s">
        <v>1178</v>
      </c>
      <c r="L389" s="92">
        <v>499</v>
      </c>
      <c r="M389" s="92" t="s">
        <v>157</v>
      </c>
      <c r="N389" s="82" t="s">
        <v>252</v>
      </c>
      <c r="O389" s="92" t="s">
        <v>140</v>
      </c>
      <c r="P389" s="92" t="s">
        <v>133</v>
      </c>
    </row>
    <row r="390" spans="2:16" ht="22.9" customHeight="1" x14ac:dyDescent="0.2">
      <c r="B390" s="87" t="s">
        <v>42</v>
      </c>
      <c r="C390" s="79" t="s">
        <v>1179</v>
      </c>
      <c r="D390" s="85" t="s">
        <v>1384</v>
      </c>
      <c r="E390" s="133" t="s">
        <v>36</v>
      </c>
      <c r="F390" s="85" t="s">
        <v>32</v>
      </c>
      <c r="G390" s="135" t="s">
        <v>22</v>
      </c>
      <c r="H390" s="90">
        <v>43435</v>
      </c>
      <c r="I390" s="81">
        <v>43463</v>
      </c>
      <c r="J390" s="91">
        <v>43466</v>
      </c>
      <c r="K390" s="118" t="s">
        <v>1180</v>
      </c>
      <c r="L390" s="92">
        <v>1549.26</v>
      </c>
      <c r="M390" s="92" t="s">
        <v>157</v>
      </c>
      <c r="N390" s="82" t="s">
        <v>252</v>
      </c>
      <c r="O390" s="92" t="s">
        <v>140</v>
      </c>
      <c r="P390" s="92" t="s">
        <v>133</v>
      </c>
    </row>
    <row r="391" spans="2:16" ht="22.9" customHeight="1" x14ac:dyDescent="0.2">
      <c r="B391" s="79" t="s">
        <v>42</v>
      </c>
      <c r="C391" s="79" t="s">
        <v>1181</v>
      </c>
      <c r="D391" s="85" t="s">
        <v>1182</v>
      </c>
      <c r="E391" s="133" t="s">
        <v>36</v>
      </c>
      <c r="F391" s="85" t="s">
        <v>32</v>
      </c>
      <c r="G391" s="135" t="s">
        <v>18</v>
      </c>
      <c r="H391" s="90">
        <v>43435</v>
      </c>
      <c r="I391" s="81">
        <v>43444</v>
      </c>
      <c r="J391" s="91">
        <v>43445</v>
      </c>
      <c r="K391" s="118" t="s">
        <v>1183</v>
      </c>
      <c r="L391" s="92">
        <v>1118.5</v>
      </c>
      <c r="M391" s="92" t="s">
        <v>157</v>
      </c>
      <c r="N391" s="82" t="s">
        <v>252</v>
      </c>
      <c r="O391" s="92" t="s">
        <v>140</v>
      </c>
      <c r="P391" s="92" t="s">
        <v>133</v>
      </c>
    </row>
    <row r="392" spans="2:16" ht="22.9" customHeight="1" x14ac:dyDescent="0.2">
      <c r="B392" s="79" t="s">
        <v>42</v>
      </c>
      <c r="C392" s="79" t="s">
        <v>1184</v>
      </c>
      <c r="D392" s="133" t="s">
        <v>146</v>
      </c>
      <c r="E392" s="133" t="s">
        <v>36</v>
      </c>
      <c r="F392" s="85" t="s">
        <v>32</v>
      </c>
      <c r="G392" s="135" t="s">
        <v>5</v>
      </c>
      <c r="H392" s="90">
        <v>43435</v>
      </c>
      <c r="I392" s="81">
        <v>43446</v>
      </c>
      <c r="J392" s="91">
        <v>43465</v>
      </c>
      <c r="K392" s="118" t="s">
        <v>1185</v>
      </c>
      <c r="L392" s="92">
        <v>500</v>
      </c>
      <c r="M392" s="92" t="s">
        <v>157</v>
      </c>
      <c r="N392" s="82" t="s">
        <v>252</v>
      </c>
      <c r="O392" s="92" t="s">
        <v>140</v>
      </c>
      <c r="P392" s="92" t="s">
        <v>133</v>
      </c>
    </row>
    <row r="393" spans="2:16" ht="22.9" customHeight="1" x14ac:dyDescent="0.2">
      <c r="B393" s="79" t="s">
        <v>42</v>
      </c>
      <c r="C393" s="79" t="s">
        <v>1186</v>
      </c>
      <c r="D393" s="85" t="s">
        <v>1187</v>
      </c>
      <c r="E393" s="133" t="s">
        <v>36</v>
      </c>
      <c r="F393" s="85" t="s">
        <v>32</v>
      </c>
      <c r="G393" s="135" t="s">
        <v>1072</v>
      </c>
      <c r="H393" s="90">
        <v>43435</v>
      </c>
      <c r="I393" s="81">
        <v>43454</v>
      </c>
      <c r="J393" s="91">
        <v>43454</v>
      </c>
      <c r="K393" s="118" t="s">
        <v>1188</v>
      </c>
      <c r="L393" s="92">
        <v>591</v>
      </c>
      <c r="M393" s="92" t="s">
        <v>157</v>
      </c>
      <c r="N393" s="82" t="s">
        <v>252</v>
      </c>
      <c r="O393" s="92" t="s">
        <v>140</v>
      </c>
      <c r="P393" s="92" t="s">
        <v>133</v>
      </c>
    </row>
    <row r="394" spans="2:16" ht="22.9" customHeight="1" x14ac:dyDescent="0.2">
      <c r="B394" s="126" t="s">
        <v>42</v>
      </c>
      <c r="C394" s="79" t="s">
        <v>1189</v>
      </c>
      <c r="D394" s="133" t="s">
        <v>1190</v>
      </c>
      <c r="E394" s="133" t="s">
        <v>36</v>
      </c>
      <c r="F394" s="85" t="s">
        <v>32</v>
      </c>
      <c r="G394" s="135" t="s">
        <v>1072</v>
      </c>
      <c r="H394" s="90">
        <v>43435</v>
      </c>
      <c r="I394" s="81">
        <v>43454</v>
      </c>
      <c r="J394" s="91">
        <v>43454</v>
      </c>
      <c r="K394" s="118" t="s">
        <v>120</v>
      </c>
      <c r="L394" s="92">
        <v>59.1</v>
      </c>
      <c r="M394" s="92" t="s">
        <v>157</v>
      </c>
      <c r="N394" s="82" t="s">
        <v>252</v>
      </c>
      <c r="O394" s="92" t="s">
        <v>120</v>
      </c>
      <c r="P394" s="92" t="s">
        <v>135</v>
      </c>
    </row>
    <row r="395" spans="2:16" ht="22.9" customHeight="1" x14ac:dyDescent="0.2">
      <c r="B395" s="126" t="s">
        <v>426</v>
      </c>
      <c r="C395" s="79" t="s">
        <v>1191</v>
      </c>
      <c r="D395" s="142" t="s">
        <v>4</v>
      </c>
      <c r="E395" s="142" t="s">
        <v>36</v>
      </c>
      <c r="F395" s="127" t="s">
        <v>591</v>
      </c>
      <c r="G395" s="143" t="s">
        <v>1192</v>
      </c>
      <c r="H395" s="128">
        <v>43435</v>
      </c>
      <c r="I395" s="141">
        <v>43448</v>
      </c>
      <c r="J395" s="129">
        <v>43467</v>
      </c>
      <c r="K395" s="122" t="s">
        <v>1193</v>
      </c>
      <c r="L395" s="124">
        <v>99791.98</v>
      </c>
      <c r="M395" s="92" t="s">
        <v>132</v>
      </c>
      <c r="N395" s="83" t="s">
        <v>252</v>
      </c>
      <c r="O395" s="92" t="s">
        <v>134</v>
      </c>
      <c r="P395" s="92" t="s">
        <v>135</v>
      </c>
    </row>
    <row r="396" spans="2:16" ht="22.9" customHeight="1" x14ac:dyDescent="0.2">
      <c r="B396" s="126" t="s">
        <v>426</v>
      </c>
      <c r="C396" s="79" t="s">
        <v>1194</v>
      </c>
      <c r="D396" s="142" t="s">
        <v>4</v>
      </c>
      <c r="E396" s="142" t="s">
        <v>36</v>
      </c>
      <c r="F396" s="127" t="s">
        <v>591</v>
      </c>
      <c r="G396" s="143" t="s">
        <v>1195</v>
      </c>
      <c r="H396" s="128">
        <v>43435</v>
      </c>
      <c r="I396" s="141">
        <v>43462</v>
      </c>
      <c r="J396" s="129">
        <v>43465</v>
      </c>
      <c r="K396" s="122" t="s">
        <v>1196</v>
      </c>
      <c r="L396" s="124">
        <v>55609.35</v>
      </c>
      <c r="M396" s="92" t="s">
        <v>132</v>
      </c>
      <c r="N396" s="83" t="s">
        <v>252</v>
      </c>
      <c r="O396" s="92" t="s">
        <v>134</v>
      </c>
      <c r="P396" s="92" t="s">
        <v>135</v>
      </c>
    </row>
    <row r="397" spans="2:16" ht="22.9" customHeight="1" x14ac:dyDescent="0.2">
      <c r="B397" s="87" t="s">
        <v>426</v>
      </c>
      <c r="C397" s="79" t="s">
        <v>1197</v>
      </c>
      <c r="D397" s="133" t="s">
        <v>6</v>
      </c>
      <c r="E397" s="133" t="s">
        <v>36</v>
      </c>
      <c r="F397" s="85" t="s">
        <v>35</v>
      </c>
      <c r="G397" s="135" t="s">
        <v>1198</v>
      </c>
      <c r="H397" s="90">
        <v>43435</v>
      </c>
      <c r="I397" s="81">
        <v>43448</v>
      </c>
      <c r="J397" s="81">
        <v>43460</v>
      </c>
      <c r="K397" s="118" t="s">
        <v>1199</v>
      </c>
      <c r="L397" s="92">
        <v>11000.2</v>
      </c>
      <c r="M397" s="92" t="s">
        <v>132</v>
      </c>
      <c r="N397" s="83" t="s">
        <v>252</v>
      </c>
      <c r="O397" s="92" t="s">
        <v>134</v>
      </c>
      <c r="P397" s="92" t="s">
        <v>135</v>
      </c>
    </row>
    <row r="398" spans="2:16" ht="22.9" customHeight="1" x14ac:dyDescent="0.2">
      <c r="B398" s="87" t="s">
        <v>426</v>
      </c>
      <c r="C398" s="79" t="s">
        <v>1200</v>
      </c>
      <c r="D398" s="133" t="s">
        <v>6</v>
      </c>
      <c r="E398" s="133" t="s">
        <v>36</v>
      </c>
      <c r="F398" s="85" t="s">
        <v>35</v>
      </c>
      <c r="G398" s="135" t="s">
        <v>1201</v>
      </c>
      <c r="H398" s="90">
        <v>43435</v>
      </c>
      <c r="I398" s="81">
        <v>43462</v>
      </c>
      <c r="J398" s="91">
        <v>43464</v>
      </c>
      <c r="K398" s="118" t="s">
        <v>1202</v>
      </c>
      <c r="L398" s="92">
        <f>5700.1152275+819.14</f>
        <v>6519.2552275000007</v>
      </c>
      <c r="M398" s="92" t="s">
        <v>132</v>
      </c>
      <c r="N398" s="83" t="s">
        <v>252</v>
      </c>
      <c r="O398" s="92" t="s">
        <v>134</v>
      </c>
      <c r="P398" s="92" t="s">
        <v>135</v>
      </c>
    </row>
    <row r="399" spans="2:16" ht="22.9" customHeight="1" x14ac:dyDescent="0.2">
      <c r="B399" s="87" t="s">
        <v>426</v>
      </c>
      <c r="C399" s="79" t="s">
        <v>1203</v>
      </c>
      <c r="D399" s="133" t="s">
        <v>92</v>
      </c>
      <c r="E399" s="133" t="s">
        <v>36</v>
      </c>
      <c r="F399" s="85" t="s">
        <v>35</v>
      </c>
      <c r="G399" s="135" t="s">
        <v>1204</v>
      </c>
      <c r="H399" s="90">
        <v>43435</v>
      </c>
      <c r="I399" s="81">
        <v>43448</v>
      </c>
      <c r="J399" s="81">
        <v>43460</v>
      </c>
      <c r="K399" s="118" t="s">
        <v>1205</v>
      </c>
      <c r="L399" s="92">
        <v>12177.16</v>
      </c>
      <c r="M399" s="92" t="s">
        <v>132</v>
      </c>
      <c r="N399" s="83" t="s">
        <v>252</v>
      </c>
      <c r="O399" s="92" t="s">
        <v>134</v>
      </c>
      <c r="P399" s="92" t="s">
        <v>135</v>
      </c>
    </row>
    <row r="400" spans="2:16" ht="22.9" customHeight="1" x14ac:dyDescent="0.2">
      <c r="B400" s="87" t="s">
        <v>426</v>
      </c>
      <c r="C400" s="79" t="s">
        <v>1206</v>
      </c>
      <c r="D400" s="133" t="s">
        <v>92</v>
      </c>
      <c r="E400" s="133" t="s">
        <v>36</v>
      </c>
      <c r="F400" s="85" t="s">
        <v>35</v>
      </c>
      <c r="G400" s="135" t="s">
        <v>1207</v>
      </c>
      <c r="H400" s="90">
        <v>43435</v>
      </c>
      <c r="I400" s="81">
        <v>43462</v>
      </c>
      <c r="J400" s="91">
        <v>43463</v>
      </c>
      <c r="K400" s="118" t="s">
        <v>1208</v>
      </c>
      <c r="L400" s="92">
        <f>5738.59+1100.68</f>
        <v>6839.27</v>
      </c>
      <c r="M400" s="92" t="s">
        <v>132</v>
      </c>
      <c r="N400" s="83" t="s">
        <v>252</v>
      </c>
      <c r="O400" s="92" t="s">
        <v>134</v>
      </c>
      <c r="P400" s="92" t="s">
        <v>135</v>
      </c>
    </row>
    <row r="401" spans="2:16" ht="22.9" customHeight="1" x14ac:dyDescent="0.2">
      <c r="B401" s="87" t="s">
        <v>426</v>
      </c>
      <c r="C401" s="79" t="s">
        <v>1209</v>
      </c>
      <c r="D401" s="133" t="s">
        <v>541</v>
      </c>
      <c r="E401" s="133" t="s">
        <v>36</v>
      </c>
      <c r="F401" s="85" t="s">
        <v>35</v>
      </c>
      <c r="G401" s="135" t="s">
        <v>1204</v>
      </c>
      <c r="H401" s="90">
        <v>43435</v>
      </c>
      <c r="I401" s="81">
        <v>43448</v>
      </c>
      <c r="J401" s="81">
        <v>43461</v>
      </c>
      <c r="K401" s="118" t="s">
        <v>1210</v>
      </c>
      <c r="L401" s="92">
        <v>47252.3</v>
      </c>
      <c r="M401" s="92" t="s">
        <v>132</v>
      </c>
      <c r="N401" s="83" t="s">
        <v>252</v>
      </c>
      <c r="O401" s="92" t="s">
        <v>134</v>
      </c>
      <c r="P401" s="92" t="s">
        <v>135</v>
      </c>
    </row>
    <row r="402" spans="2:16" ht="22.9" customHeight="1" x14ac:dyDescent="0.2">
      <c r="B402" s="87" t="s">
        <v>426</v>
      </c>
      <c r="C402" s="79" t="s">
        <v>1211</v>
      </c>
      <c r="D402" s="133" t="s">
        <v>541</v>
      </c>
      <c r="E402" s="133" t="s">
        <v>36</v>
      </c>
      <c r="F402" s="85" t="s">
        <v>35</v>
      </c>
      <c r="G402" s="135" t="s">
        <v>1212</v>
      </c>
      <c r="H402" s="90">
        <v>43435</v>
      </c>
      <c r="I402" s="81">
        <v>43462</v>
      </c>
      <c r="J402" s="91">
        <v>43464</v>
      </c>
      <c r="K402" s="118" t="s">
        <v>1213</v>
      </c>
      <c r="L402" s="92">
        <f>27443.49+3894.64</f>
        <v>31338.13</v>
      </c>
      <c r="M402" s="92" t="s">
        <v>132</v>
      </c>
      <c r="N402" s="83" t="s">
        <v>252</v>
      </c>
      <c r="O402" s="92" t="s">
        <v>134</v>
      </c>
      <c r="P402" s="92" t="s">
        <v>135</v>
      </c>
    </row>
    <row r="403" spans="2:16" ht="22.9" customHeight="1" x14ac:dyDescent="0.2">
      <c r="B403" s="87" t="s">
        <v>426</v>
      </c>
      <c r="C403" s="79" t="s">
        <v>1214</v>
      </c>
      <c r="D403" s="133" t="s">
        <v>93</v>
      </c>
      <c r="E403" s="133" t="s">
        <v>36</v>
      </c>
      <c r="F403" s="85" t="s">
        <v>35</v>
      </c>
      <c r="G403" s="135" t="s">
        <v>1204</v>
      </c>
      <c r="H403" s="90">
        <v>43435</v>
      </c>
      <c r="I403" s="81">
        <v>43448</v>
      </c>
      <c r="J403" s="81">
        <v>43460</v>
      </c>
      <c r="K403" s="118" t="s">
        <v>1215</v>
      </c>
      <c r="L403" s="92">
        <v>24615.22</v>
      </c>
      <c r="M403" s="92" t="s">
        <v>132</v>
      </c>
      <c r="N403" s="83" t="s">
        <v>252</v>
      </c>
      <c r="O403" s="92" t="s">
        <v>134</v>
      </c>
      <c r="P403" s="92" t="s">
        <v>135</v>
      </c>
    </row>
    <row r="404" spans="2:16" ht="22.9" customHeight="1" x14ac:dyDescent="0.2">
      <c r="B404" s="87" t="s">
        <v>426</v>
      </c>
      <c r="C404" s="79" t="s">
        <v>1216</v>
      </c>
      <c r="D404" s="133" t="s">
        <v>93</v>
      </c>
      <c r="E404" s="133" t="s">
        <v>36</v>
      </c>
      <c r="F404" s="85" t="s">
        <v>35</v>
      </c>
      <c r="G404" s="135" t="s">
        <v>1217</v>
      </c>
      <c r="H404" s="90">
        <v>43435</v>
      </c>
      <c r="I404" s="81">
        <v>43462</v>
      </c>
      <c r="J404" s="91">
        <v>43463</v>
      </c>
      <c r="K404" s="118" t="s">
        <v>1218</v>
      </c>
      <c r="L404" s="92">
        <f>11157.63+1805.51</f>
        <v>12963.14</v>
      </c>
      <c r="M404" s="92" t="s">
        <v>132</v>
      </c>
      <c r="N404" s="83" t="s">
        <v>252</v>
      </c>
      <c r="O404" s="92" t="s">
        <v>134</v>
      </c>
      <c r="P404" s="92" t="s">
        <v>135</v>
      </c>
    </row>
    <row r="405" spans="2:16" ht="22.9" customHeight="1" x14ac:dyDescent="0.2">
      <c r="B405" s="87" t="s">
        <v>426</v>
      </c>
      <c r="C405" s="79" t="s">
        <v>1219</v>
      </c>
      <c r="D405" s="133" t="s">
        <v>124</v>
      </c>
      <c r="E405" s="133" t="s">
        <v>38</v>
      </c>
      <c r="F405" s="85" t="s">
        <v>35</v>
      </c>
      <c r="G405" s="135" t="s">
        <v>1204</v>
      </c>
      <c r="H405" s="90">
        <v>43435</v>
      </c>
      <c r="I405" s="81">
        <v>43448</v>
      </c>
      <c r="J405" s="81">
        <v>43461</v>
      </c>
      <c r="K405" s="118" t="s">
        <v>1220</v>
      </c>
      <c r="L405" s="92">
        <v>8006.04</v>
      </c>
      <c r="M405" s="92" t="s">
        <v>132</v>
      </c>
      <c r="N405" s="83" t="s">
        <v>252</v>
      </c>
      <c r="O405" s="92" t="s">
        <v>134</v>
      </c>
      <c r="P405" s="92" t="s">
        <v>135</v>
      </c>
    </row>
    <row r="406" spans="2:16" ht="22.9" customHeight="1" x14ac:dyDescent="0.2">
      <c r="B406" s="87" t="s">
        <v>426</v>
      </c>
      <c r="C406" s="79" t="s">
        <v>1221</v>
      </c>
      <c r="D406" s="133" t="s">
        <v>124</v>
      </c>
      <c r="E406" s="133" t="s">
        <v>38</v>
      </c>
      <c r="F406" s="85" t="s">
        <v>35</v>
      </c>
      <c r="G406" s="135" t="s">
        <v>1217</v>
      </c>
      <c r="H406" s="90">
        <v>43435</v>
      </c>
      <c r="I406" s="81">
        <v>43462</v>
      </c>
      <c r="J406" s="91">
        <v>43464</v>
      </c>
      <c r="K406" s="118" t="s">
        <v>1222</v>
      </c>
      <c r="L406" s="92">
        <f>5650.07+1089.29</f>
        <v>6739.36</v>
      </c>
      <c r="M406" s="92" t="s">
        <v>132</v>
      </c>
      <c r="N406" s="83" t="s">
        <v>252</v>
      </c>
      <c r="O406" s="92" t="s">
        <v>134</v>
      </c>
      <c r="P406" s="92" t="s">
        <v>135</v>
      </c>
    </row>
    <row r="407" spans="2:16" ht="22.9" customHeight="1" x14ac:dyDescent="0.2">
      <c r="B407" s="87" t="s">
        <v>426</v>
      </c>
      <c r="C407" s="79" t="s">
        <v>1223</v>
      </c>
      <c r="D407" s="133" t="s">
        <v>624</v>
      </c>
      <c r="E407" s="133" t="s">
        <v>38</v>
      </c>
      <c r="F407" s="85" t="s">
        <v>35</v>
      </c>
      <c r="G407" s="135" t="s">
        <v>1224</v>
      </c>
      <c r="H407" s="90">
        <v>43435</v>
      </c>
      <c r="I407" s="81">
        <v>43448</v>
      </c>
      <c r="J407" s="81">
        <v>43461</v>
      </c>
      <c r="K407" s="118" t="s">
        <v>1225</v>
      </c>
      <c r="L407" s="92">
        <v>7878.36</v>
      </c>
      <c r="M407" s="92" t="s">
        <v>132</v>
      </c>
      <c r="N407" s="83" t="s">
        <v>252</v>
      </c>
      <c r="O407" s="92" t="s">
        <v>134</v>
      </c>
      <c r="P407" s="92" t="s">
        <v>135</v>
      </c>
    </row>
    <row r="408" spans="2:16" ht="22.9" customHeight="1" x14ac:dyDescent="0.2">
      <c r="B408" s="87" t="s">
        <v>426</v>
      </c>
      <c r="C408" s="79" t="s">
        <v>1226</v>
      </c>
      <c r="D408" s="133" t="s">
        <v>624</v>
      </c>
      <c r="E408" s="133" t="s">
        <v>38</v>
      </c>
      <c r="F408" s="85" t="s">
        <v>35</v>
      </c>
      <c r="G408" s="135" t="s">
        <v>1217</v>
      </c>
      <c r="H408" s="90">
        <v>43435</v>
      </c>
      <c r="I408" s="81">
        <v>43462</v>
      </c>
      <c r="J408" s="91">
        <v>43463</v>
      </c>
      <c r="K408" s="118" t="s">
        <v>1227</v>
      </c>
      <c r="L408" s="92">
        <f>5650.07+1089.31</f>
        <v>6739.3799999999992</v>
      </c>
      <c r="M408" s="92" t="s">
        <v>132</v>
      </c>
      <c r="N408" s="83" t="s">
        <v>252</v>
      </c>
      <c r="O408" s="92" t="s">
        <v>134</v>
      </c>
      <c r="P408" s="92" t="s">
        <v>135</v>
      </c>
    </row>
    <row r="409" spans="2:16" ht="22.9" customHeight="1" x14ac:dyDescent="0.2">
      <c r="B409" s="87" t="s">
        <v>426</v>
      </c>
      <c r="C409" s="79" t="s">
        <v>1228</v>
      </c>
      <c r="D409" s="142" t="s">
        <v>743</v>
      </c>
      <c r="E409" s="133" t="s">
        <v>432</v>
      </c>
      <c r="F409" s="85" t="s">
        <v>768</v>
      </c>
      <c r="G409" s="135" t="s">
        <v>1229</v>
      </c>
      <c r="H409" s="90">
        <v>43435</v>
      </c>
      <c r="I409" s="81">
        <v>43448</v>
      </c>
      <c r="J409" s="81">
        <v>43461</v>
      </c>
      <c r="K409" s="118" t="s">
        <v>1230</v>
      </c>
      <c r="L409" s="92">
        <v>6867.68</v>
      </c>
      <c r="M409" s="92" t="s">
        <v>132</v>
      </c>
      <c r="N409" s="83" t="s">
        <v>252</v>
      </c>
      <c r="O409" s="92" t="s">
        <v>134</v>
      </c>
      <c r="P409" s="92" t="s">
        <v>135</v>
      </c>
    </row>
    <row r="410" spans="2:16" ht="22.9" customHeight="1" x14ac:dyDescent="0.2">
      <c r="B410" s="87" t="s">
        <v>426</v>
      </c>
      <c r="C410" s="79" t="s">
        <v>1231</v>
      </c>
      <c r="D410" s="142" t="s">
        <v>743</v>
      </c>
      <c r="E410" s="133" t="s">
        <v>432</v>
      </c>
      <c r="F410" s="85" t="s">
        <v>768</v>
      </c>
      <c r="G410" s="135" t="s">
        <v>1232</v>
      </c>
      <c r="H410" s="90">
        <v>43435</v>
      </c>
      <c r="I410" s="81">
        <v>43462</v>
      </c>
      <c r="J410" s="91">
        <v>43464</v>
      </c>
      <c r="K410" s="118" t="s">
        <v>1233</v>
      </c>
      <c r="L410" s="92">
        <f>4873.36+400+1040.81</f>
        <v>6314.17</v>
      </c>
      <c r="M410" s="92" t="s">
        <v>132</v>
      </c>
      <c r="N410" s="83" t="s">
        <v>252</v>
      </c>
      <c r="O410" s="92" t="s">
        <v>134</v>
      </c>
      <c r="P410" s="92" t="s">
        <v>135</v>
      </c>
    </row>
    <row r="411" spans="2:16" ht="22.9" customHeight="1" x14ac:dyDescent="0.2">
      <c r="B411" s="87" t="s">
        <v>426</v>
      </c>
      <c r="C411" s="79" t="s">
        <v>1234</v>
      </c>
      <c r="D411" s="142" t="s">
        <v>833</v>
      </c>
      <c r="E411" s="133" t="s">
        <v>432</v>
      </c>
      <c r="F411" s="85" t="s">
        <v>768</v>
      </c>
      <c r="G411" s="135" t="s">
        <v>1198</v>
      </c>
      <c r="H411" s="90">
        <v>43435</v>
      </c>
      <c r="I411" s="81">
        <v>43448</v>
      </c>
      <c r="J411" s="81">
        <v>43461</v>
      </c>
      <c r="K411" s="118" t="s">
        <v>1235</v>
      </c>
      <c r="L411" s="92">
        <v>6446.28</v>
      </c>
      <c r="M411" s="92" t="s">
        <v>132</v>
      </c>
      <c r="N411" s="83" t="s">
        <v>252</v>
      </c>
      <c r="O411" s="92" t="s">
        <v>134</v>
      </c>
      <c r="P411" s="92" t="s">
        <v>135</v>
      </c>
    </row>
    <row r="412" spans="2:16" ht="22.9" customHeight="1" x14ac:dyDescent="0.2">
      <c r="B412" s="87" t="s">
        <v>426</v>
      </c>
      <c r="C412" s="79" t="s">
        <v>1236</v>
      </c>
      <c r="D412" s="142" t="s">
        <v>833</v>
      </c>
      <c r="E412" s="133" t="s">
        <v>432</v>
      </c>
      <c r="F412" s="85" t="s">
        <v>768</v>
      </c>
      <c r="G412" s="135" t="s">
        <v>1237</v>
      </c>
      <c r="H412" s="90">
        <v>43435</v>
      </c>
      <c r="I412" s="81">
        <v>43462</v>
      </c>
      <c r="J412" s="91">
        <v>43464</v>
      </c>
      <c r="K412" s="118" t="s">
        <v>1238</v>
      </c>
      <c r="L412" s="92">
        <f>5273.36+1040.81</f>
        <v>6314.17</v>
      </c>
      <c r="M412" s="92" t="s">
        <v>132</v>
      </c>
      <c r="N412" s="83" t="s">
        <v>252</v>
      </c>
      <c r="O412" s="92" t="s">
        <v>134</v>
      </c>
      <c r="P412" s="92" t="s">
        <v>135</v>
      </c>
    </row>
    <row r="413" spans="2:16" ht="22.9" customHeight="1" x14ac:dyDescent="0.2">
      <c r="B413" s="87" t="s">
        <v>426</v>
      </c>
      <c r="C413" s="79" t="s">
        <v>1239</v>
      </c>
      <c r="D413" s="133" t="s">
        <v>91</v>
      </c>
      <c r="E413" s="133" t="s">
        <v>36</v>
      </c>
      <c r="F413" s="85" t="s">
        <v>35</v>
      </c>
      <c r="G413" s="135" t="s">
        <v>1204</v>
      </c>
      <c r="H413" s="90">
        <v>43435</v>
      </c>
      <c r="I413" s="81">
        <v>43448</v>
      </c>
      <c r="J413" s="91">
        <v>43460</v>
      </c>
      <c r="K413" s="118" t="s">
        <v>1240</v>
      </c>
      <c r="L413" s="92">
        <v>31583.15</v>
      </c>
      <c r="M413" s="92" t="s">
        <v>132</v>
      </c>
      <c r="N413" s="83" t="s">
        <v>252</v>
      </c>
      <c r="O413" s="92" t="s">
        <v>134</v>
      </c>
      <c r="P413" s="92" t="s">
        <v>135</v>
      </c>
    </row>
    <row r="414" spans="2:16" ht="22.9" customHeight="1" x14ac:dyDescent="0.2">
      <c r="B414" s="87" t="s">
        <v>426</v>
      </c>
      <c r="C414" s="79" t="s">
        <v>1241</v>
      </c>
      <c r="D414" s="133" t="s">
        <v>91</v>
      </c>
      <c r="E414" s="133" t="s">
        <v>36</v>
      </c>
      <c r="F414" s="85" t="s">
        <v>35</v>
      </c>
      <c r="G414" s="135" t="s">
        <v>1217</v>
      </c>
      <c r="H414" s="90">
        <v>43435</v>
      </c>
      <c r="I414" s="81">
        <v>43462</v>
      </c>
      <c r="J414" s="91">
        <v>43464</v>
      </c>
      <c r="K414" s="118" t="s">
        <v>1242</v>
      </c>
      <c r="L414" s="92">
        <f>15991.6+400+2273.79</f>
        <v>18665.39</v>
      </c>
      <c r="M414" s="92" t="s">
        <v>132</v>
      </c>
      <c r="N414" s="83" t="s">
        <v>252</v>
      </c>
      <c r="O414" s="92" t="s">
        <v>134</v>
      </c>
      <c r="P414" s="92" t="s">
        <v>135</v>
      </c>
    </row>
    <row r="415" spans="2:16" ht="22.9" customHeight="1" x14ac:dyDescent="0.2">
      <c r="B415" s="87" t="s">
        <v>426</v>
      </c>
      <c r="C415" s="79" t="s">
        <v>1243</v>
      </c>
      <c r="D415" s="133" t="s">
        <v>842</v>
      </c>
      <c r="E415" s="133" t="s">
        <v>38</v>
      </c>
      <c r="F415" s="85" t="s">
        <v>35</v>
      </c>
      <c r="G415" s="135" t="s">
        <v>1204</v>
      </c>
      <c r="H415" s="90">
        <v>43435</v>
      </c>
      <c r="I415" s="81">
        <v>43448</v>
      </c>
      <c r="J415" s="91">
        <v>43460</v>
      </c>
      <c r="K415" s="118" t="s">
        <v>1244</v>
      </c>
      <c r="L415" s="92">
        <v>11082.94</v>
      </c>
      <c r="M415" s="92" t="s">
        <v>132</v>
      </c>
      <c r="N415" s="83" t="s">
        <v>252</v>
      </c>
      <c r="O415" s="92" t="s">
        <v>134</v>
      </c>
      <c r="P415" s="92" t="s">
        <v>135</v>
      </c>
    </row>
    <row r="416" spans="2:16" ht="22.9" customHeight="1" x14ac:dyDescent="0.2">
      <c r="B416" s="87" t="s">
        <v>426</v>
      </c>
      <c r="C416" s="79" t="s">
        <v>1245</v>
      </c>
      <c r="D416" s="133" t="s">
        <v>842</v>
      </c>
      <c r="E416" s="133" t="s">
        <v>38</v>
      </c>
      <c r="F416" s="85" t="s">
        <v>35</v>
      </c>
      <c r="G416" s="135" t="s">
        <v>1217</v>
      </c>
      <c r="H416" s="90">
        <v>43435</v>
      </c>
      <c r="I416" s="81">
        <v>43462</v>
      </c>
      <c r="J416" s="91">
        <v>43463</v>
      </c>
      <c r="K416" s="118" t="s">
        <v>1246</v>
      </c>
      <c r="L416" s="92">
        <f>5741.48+1101.05</f>
        <v>6842.53</v>
      </c>
      <c r="M416" s="92" t="s">
        <v>132</v>
      </c>
      <c r="N416" s="83" t="s">
        <v>252</v>
      </c>
      <c r="O416" s="92" t="s">
        <v>134</v>
      </c>
      <c r="P416" s="92" t="s">
        <v>135</v>
      </c>
    </row>
    <row r="417" spans="1:17" s="115" customFormat="1" ht="22.9" customHeight="1" x14ac:dyDescent="0.35">
      <c r="A417" s="103"/>
      <c r="B417" s="132">
        <v>7511</v>
      </c>
      <c r="C417" s="79" t="s">
        <v>1248</v>
      </c>
      <c r="D417" s="133" t="s">
        <v>909</v>
      </c>
      <c r="E417" s="85" t="s">
        <v>907</v>
      </c>
      <c r="F417" s="85" t="s">
        <v>910</v>
      </c>
      <c r="G417" s="134" t="s">
        <v>1875</v>
      </c>
      <c r="H417" s="90">
        <v>43466</v>
      </c>
      <c r="I417" s="81">
        <v>43472</v>
      </c>
      <c r="J417" s="91">
        <v>43468</v>
      </c>
      <c r="K417" s="118">
        <v>92908633</v>
      </c>
      <c r="L417" s="92">
        <v>5800</v>
      </c>
      <c r="M417" s="92" t="s">
        <v>132</v>
      </c>
      <c r="N417" s="83" t="s">
        <v>901</v>
      </c>
      <c r="O417" s="92" t="s">
        <v>140</v>
      </c>
      <c r="P417" s="92" t="s">
        <v>135</v>
      </c>
      <c r="Q417" s="103"/>
    </row>
    <row r="418" spans="1:17" s="115" customFormat="1" ht="22.9" customHeight="1" x14ac:dyDescent="0.35">
      <c r="A418" s="103"/>
      <c r="B418" s="132">
        <v>7513</v>
      </c>
      <c r="C418" s="132" t="s">
        <v>1249</v>
      </c>
      <c r="D418" s="133" t="s">
        <v>748</v>
      </c>
      <c r="E418" s="133" t="s">
        <v>36</v>
      </c>
      <c r="F418" s="85" t="s">
        <v>32</v>
      </c>
      <c r="G418" s="135" t="s">
        <v>5</v>
      </c>
      <c r="H418" s="128">
        <v>43466</v>
      </c>
      <c r="I418" s="81">
        <v>43474</v>
      </c>
      <c r="J418" s="129">
        <v>43462</v>
      </c>
      <c r="K418" s="122" t="s">
        <v>1250</v>
      </c>
      <c r="L418" s="92">
        <v>620.02</v>
      </c>
      <c r="M418" s="92" t="s">
        <v>132</v>
      </c>
      <c r="N418" s="83" t="s">
        <v>180</v>
      </c>
      <c r="O418" s="92" t="s">
        <v>140</v>
      </c>
      <c r="P418" s="92" t="s">
        <v>135</v>
      </c>
      <c r="Q418" s="103"/>
    </row>
    <row r="419" spans="1:17" s="115" customFormat="1" ht="22.9" customHeight="1" x14ac:dyDescent="0.35">
      <c r="A419" s="103"/>
      <c r="B419" s="132">
        <v>7513</v>
      </c>
      <c r="C419" s="132" t="s">
        <v>1251</v>
      </c>
      <c r="D419" s="133" t="s">
        <v>1252</v>
      </c>
      <c r="E419" s="133" t="s">
        <v>36</v>
      </c>
      <c r="F419" s="85" t="s">
        <v>32</v>
      </c>
      <c r="G419" s="135" t="s">
        <v>1072</v>
      </c>
      <c r="H419" s="128">
        <v>43466</v>
      </c>
      <c r="I419" s="81">
        <v>43474</v>
      </c>
      <c r="J419" s="129">
        <v>43468</v>
      </c>
      <c r="K419" s="136" t="s">
        <v>1253</v>
      </c>
      <c r="L419" s="92">
        <v>685</v>
      </c>
      <c r="M419" s="92" t="s">
        <v>132</v>
      </c>
      <c r="N419" s="83" t="s">
        <v>180</v>
      </c>
      <c r="O419" s="92" t="s">
        <v>140</v>
      </c>
      <c r="P419" s="92" t="s">
        <v>135</v>
      </c>
      <c r="Q419" s="103"/>
    </row>
    <row r="420" spans="1:17" s="115" customFormat="1" ht="22.9" customHeight="1" x14ac:dyDescent="0.35">
      <c r="A420" s="103"/>
      <c r="B420" s="132">
        <v>7534</v>
      </c>
      <c r="C420" s="132" t="s">
        <v>1254</v>
      </c>
      <c r="D420" s="85" t="s">
        <v>201</v>
      </c>
      <c r="E420" s="85" t="s">
        <v>387</v>
      </c>
      <c r="F420" s="85" t="s">
        <v>1255</v>
      </c>
      <c r="G420" s="134" t="s">
        <v>1256</v>
      </c>
      <c r="H420" s="128">
        <v>43466</v>
      </c>
      <c r="I420" s="81">
        <v>43474</v>
      </c>
      <c r="J420" s="129">
        <v>43472</v>
      </c>
      <c r="K420" s="122" t="s">
        <v>1257</v>
      </c>
      <c r="L420" s="92">
        <v>1483823.99</v>
      </c>
      <c r="M420" s="92" t="s">
        <v>132</v>
      </c>
      <c r="N420" s="83" t="s">
        <v>180</v>
      </c>
      <c r="O420" s="92" t="s">
        <v>140</v>
      </c>
      <c r="P420" s="92" t="s">
        <v>135</v>
      </c>
      <c r="Q420" s="103"/>
    </row>
    <row r="421" spans="1:17" s="115" customFormat="1" ht="22.9" customHeight="1" x14ac:dyDescent="0.35">
      <c r="A421" s="103"/>
      <c r="B421" s="132">
        <v>7535</v>
      </c>
      <c r="C421" s="132" t="s">
        <v>1258</v>
      </c>
      <c r="D421" s="133" t="s">
        <v>877</v>
      </c>
      <c r="E421" s="85" t="s">
        <v>387</v>
      </c>
      <c r="F421" s="85" t="s">
        <v>780</v>
      </c>
      <c r="G421" s="135" t="s">
        <v>1259</v>
      </c>
      <c r="H421" s="128">
        <v>43466</v>
      </c>
      <c r="I421" s="81">
        <v>43474</v>
      </c>
      <c r="J421" s="129">
        <v>43467</v>
      </c>
      <c r="K421" s="122" t="s">
        <v>1260</v>
      </c>
      <c r="L421" s="92">
        <v>694238.16</v>
      </c>
      <c r="M421" s="92" t="s">
        <v>132</v>
      </c>
      <c r="N421" s="83" t="s">
        <v>180</v>
      </c>
      <c r="O421" s="92" t="s">
        <v>140</v>
      </c>
      <c r="P421" s="92" t="s">
        <v>135</v>
      </c>
      <c r="Q421" s="103"/>
    </row>
    <row r="422" spans="1:17" s="115" customFormat="1" ht="22.9" customHeight="1" x14ac:dyDescent="0.35">
      <c r="A422" s="103"/>
      <c r="B422" s="132">
        <v>7536</v>
      </c>
      <c r="C422" s="132" t="s">
        <v>1261</v>
      </c>
      <c r="D422" s="133" t="s">
        <v>877</v>
      </c>
      <c r="E422" s="85" t="s">
        <v>387</v>
      </c>
      <c r="F422" s="85" t="s">
        <v>780</v>
      </c>
      <c r="G422" s="135" t="s">
        <v>1262</v>
      </c>
      <c r="H422" s="128">
        <v>43466</v>
      </c>
      <c r="I422" s="81">
        <v>43474</v>
      </c>
      <c r="J422" s="129">
        <v>43467</v>
      </c>
      <c r="K422" s="122" t="s">
        <v>1263</v>
      </c>
      <c r="L422" s="92">
        <v>793696.51</v>
      </c>
      <c r="M422" s="92" t="s">
        <v>132</v>
      </c>
      <c r="N422" s="83" t="s">
        <v>180</v>
      </c>
      <c r="O422" s="92" t="s">
        <v>140</v>
      </c>
      <c r="P422" s="92" t="s">
        <v>135</v>
      </c>
      <c r="Q422" s="103"/>
    </row>
    <row r="423" spans="1:17" s="115" customFormat="1" ht="22.9" customHeight="1" x14ac:dyDescent="0.35">
      <c r="A423" s="103"/>
      <c r="B423" s="132">
        <v>7537</v>
      </c>
      <c r="C423" s="132" t="s">
        <v>1264</v>
      </c>
      <c r="D423" s="133" t="s">
        <v>1265</v>
      </c>
      <c r="E423" s="85" t="s">
        <v>432</v>
      </c>
      <c r="F423" s="85" t="s">
        <v>1266</v>
      </c>
      <c r="G423" s="135" t="s">
        <v>1267</v>
      </c>
      <c r="H423" s="128">
        <v>43466</v>
      </c>
      <c r="I423" s="81">
        <v>43474</v>
      </c>
      <c r="J423" s="129">
        <v>43472</v>
      </c>
      <c r="K423" s="122" t="s">
        <v>1268</v>
      </c>
      <c r="L423" s="92">
        <v>161331.04</v>
      </c>
      <c r="M423" s="92" t="s">
        <v>132</v>
      </c>
      <c r="N423" s="83" t="s">
        <v>180</v>
      </c>
      <c r="O423" s="92" t="s">
        <v>140</v>
      </c>
      <c r="P423" s="92" t="s">
        <v>135</v>
      </c>
      <c r="Q423" s="103"/>
    </row>
    <row r="424" spans="1:17" s="115" customFormat="1" ht="22.9" customHeight="1" x14ac:dyDescent="0.35">
      <c r="A424" s="103"/>
      <c r="B424" s="132">
        <v>7539</v>
      </c>
      <c r="C424" s="132" t="s">
        <v>1269</v>
      </c>
      <c r="D424" s="133" t="s">
        <v>1094</v>
      </c>
      <c r="E424" s="133" t="s">
        <v>387</v>
      </c>
      <c r="F424" s="85" t="s">
        <v>1095</v>
      </c>
      <c r="G424" s="135" t="s">
        <v>1270</v>
      </c>
      <c r="H424" s="128">
        <v>43466</v>
      </c>
      <c r="I424" s="81">
        <v>43475</v>
      </c>
      <c r="J424" s="129">
        <v>43468</v>
      </c>
      <c r="K424" s="122" t="s">
        <v>1271</v>
      </c>
      <c r="L424" s="92">
        <v>619249.48</v>
      </c>
      <c r="M424" s="92" t="s">
        <v>132</v>
      </c>
      <c r="N424" s="83" t="s">
        <v>180</v>
      </c>
      <c r="O424" s="92" t="s">
        <v>140</v>
      </c>
      <c r="P424" s="92" t="s">
        <v>135</v>
      </c>
      <c r="Q424" s="103"/>
    </row>
    <row r="425" spans="1:17" s="115" customFormat="1" ht="22.9" customHeight="1" x14ac:dyDescent="0.35">
      <c r="A425" s="103"/>
      <c r="B425" s="132">
        <v>7548</v>
      </c>
      <c r="C425" s="132" t="s">
        <v>1272</v>
      </c>
      <c r="D425" s="133" t="s">
        <v>1273</v>
      </c>
      <c r="E425" s="127" t="s">
        <v>38</v>
      </c>
      <c r="F425" s="127" t="s">
        <v>967</v>
      </c>
      <c r="G425" s="135" t="s">
        <v>1274</v>
      </c>
      <c r="H425" s="128">
        <v>43466</v>
      </c>
      <c r="I425" s="81">
        <v>43476</v>
      </c>
      <c r="J425" s="129">
        <v>43474</v>
      </c>
      <c r="K425" s="122" t="s">
        <v>1275</v>
      </c>
      <c r="L425" s="92">
        <v>4000</v>
      </c>
      <c r="M425" s="92" t="s">
        <v>132</v>
      </c>
      <c r="N425" s="83" t="s">
        <v>901</v>
      </c>
      <c r="O425" s="92" t="s">
        <v>140</v>
      </c>
      <c r="P425" s="92" t="s">
        <v>135</v>
      </c>
      <c r="Q425" s="103"/>
    </row>
    <row r="426" spans="1:17" s="115" customFormat="1" ht="22.9" customHeight="1" x14ac:dyDescent="0.35">
      <c r="A426" s="103"/>
      <c r="B426" s="79">
        <v>7548</v>
      </c>
      <c r="C426" s="79" t="s">
        <v>1276</v>
      </c>
      <c r="D426" s="85" t="s">
        <v>1066</v>
      </c>
      <c r="E426" s="85" t="s">
        <v>38</v>
      </c>
      <c r="F426" s="85" t="s">
        <v>1067</v>
      </c>
      <c r="G426" s="135" t="s">
        <v>1132</v>
      </c>
      <c r="H426" s="90">
        <v>43466</v>
      </c>
      <c r="I426" s="81">
        <v>43476</v>
      </c>
      <c r="J426" s="91">
        <v>43474</v>
      </c>
      <c r="K426" s="118" t="s">
        <v>120</v>
      </c>
      <c r="L426" s="92">
        <v>400</v>
      </c>
      <c r="M426" s="92" t="s">
        <v>132</v>
      </c>
      <c r="N426" s="83" t="s">
        <v>901</v>
      </c>
      <c r="O426" s="92" t="s">
        <v>120</v>
      </c>
      <c r="P426" s="92" t="s">
        <v>135</v>
      </c>
      <c r="Q426" s="103"/>
    </row>
    <row r="427" spans="1:17" s="115" customFormat="1" ht="22.9" customHeight="1" x14ac:dyDescent="0.35">
      <c r="A427" s="103"/>
      <c r="B427" s="132">
        <v>7551</v>
      </c>
      <c r="C427" s="132" t="s">
        <v>1277</v>
      </c>
      <c r="D427" s="133" t="s">
        <v>64</v>
      </c>
      <c r="E427" s="133" t="s">
        <v>432</v>
      </c>
      <c r="F427" s="85" t="s">
        <v>433</v>
      </c>
      <c r="G427" s="135" t="s">
        <v>1278</v>
      </c>
      <c r="H427" s="128">
        <v>43466</v>
      </c>
      <c r="I427" s="81">
        <v>43479</v>
      </c>
      <c r="J427" s="129">
        <v>43474</v>
      </c>
      <c r="K427" s="122" t="s">
        <v>1279</v>
      </c>
      <c r="L427" s="92">
        <v>232000</v>
      </c>
      <c r="M427" s="92" t="s">
        <v>132</v>
      </c>
      <c r="N427" s="83" t="s">
        <v>180</v>
      </c>
      <c r="O427" s="92" t="s">
        <v>140</v>
      </c>
      <c r="P427" s="92" t="s">
        <v>135</v>
      </c>
      <c r="Q427" s="103"/>
    </row>
    <row r="428" spans="1:17" s="115" customFormat="1" ht="22.9" customHeight="1" x14ac:dyDescent="0.35">
      <c r="A428" s="103"/>
      <c r="B428" s="132">
        <v>7568</v>
      </c>
      <c r="C428" s="132" t="s">
        <v>1280</v>
      </c>
      <c r="D428" s="137" t="s">
        <v>203</v>
      </c>
      <c r="E428" s="138" t="s">
        <v>432</v>
      </c>
      <c r="F428" s="85" t="s">
        <v>1281</v>
      </c>
      <c r="G428" s="134" t="s">
        <v>1282</v>
      </c>
      <c r="H428" s="128">
        <v>43466</v>
      </c>
      <c r="I428" s="81">
        <v>43481</v>
      </c>
      <c r="J428" s="129">
        <v>43479</v>
      </c>
      <c r="K428" s="122" t="s">
        <v>1283</v>
      </c>
      <c r="L428" s="92">
        <v>56932.51</v>
      </c>
      <c r="M428" s="92" t="s">
        <v>132</v>
      </c>
      <c r="N428" s="83" t="s">
        <v>180</v>
      </c>
      <c r="O428" s="92" t="s">
        <v>140</v>
      </c>
      <c r="P428" s="92" t="s">
        <v>135</v>
      </c>
      <c r="Q428" s="103"/>
    </row>
    <row r="429" spans="1:17" s="115" customFormat="1" ht="22.9" customHeight="1" x14ac:dyDescent="0.35">
      <c r="A429" s="103"/>
      <c r="B429" s="132">
        <v>7569</v>
      </c>
      <c r="C429" s="132" t="s">
        <v>1284</v>
      </c>
      <c r="D429" s="139" t="s">
        <v>1094</v>
      </c>
      <c r="E429" s="133" t="s">
        <v>387</v>
      </c>
      <c r="F429" s="85" t="s">
        <v>1095</v>
      </c>
      <c r="G429" s="135" t="s">
        <v>1285</v>
      </c>
      <c r="H429" s="128">
        <v>43466</v>
      </c>
      <c r="I429" s="81">
        <v>43481</v>
      </c>
      <c r="J429" s="129">
        <v>43476</v>
      </c>
      <c r="K429" s="122" t="s">
        <v>1286</v>
      </c>
      <c r="L429" s="92">
        <v>204668.79999999999</v>
      </c>
      <c r="M429" s="92" t="s">
        <v>132</v>
      </c>
      <c r="N429" s="83" t="s">
        <v>180</v>
      </c>
      <c r="O429" s="92" t="s">
        <v>140</v>
      </c>
      <c r="P429" s="92" t="s">
        <v>135</v>
      </c>
      <c r="Q429" s="103"/>
    </row>
    <row r="430" spans="1:17" s="115" customFormat="1" ht="22.9" customHeight="1" x14ac:dyDescent="0.35">
      <c r="A430" s="103"/>
      <c r="B430" s="132">
        <v>7573</v>
      </c>
      <c r="C430" s="132" t="s">
        <v>1287</v>
      </c>
      <c r="D430" s="133" t="s">
        <v>1288</v>
      </c>
      <c r="E430" s="133" t="s">
        <v>36</v>
      </c>
      <c r="F430" s="85" t="s">
        <v>950</v>
      </c>
      <c r="G430" s="134" t="s">
        <v>949</v>
      </c>
      <c r="H430" s="128">
        <v>43466</v>
      </c>
      <c r="I430" s="81">
        <v>43483</v>
      </c>
      <c r="J430" s="81">
        <v>43475</v>
      </c>
      <c r="K430" s="122" t="s">
        <v>1289</v>
      </c>
      <c r="L430" s="92">
        <v>800.06</v>
      </c>
      <c r="M430" s="92" t="s">
        <v>132</v>
      </c>
      <c r="N430" s="83" t="s">
        <v>180</v>
      </c>
      <c r="O430" s="92" t="s">
        <v>140</v>
      </c>
      <c r="P430" s="92" t="s">
        <v>135</v>
      </c>
      <c r="Q430" s="103"/>
    </row>
    <row r="431" spans="1:17" s="115" customFormat="1" ht="22.9" customHeight="1" x14ac:dyDescent="0.35">
      <c r="A431" s="103"/>
      <c r="B431" s="132">
        <v>7573</v>
      </c>
      <c r="C431" s="132" t="s">
        <v>1290</v>
      </c>
      <c r="D431" s="133" t="s">
        <v>1432</v>
      </c>
      <c r="E431" s="133" t="s">
        <v>36</v>
      </c>
      <c r="F431" s="85" t="s">
        <v>32</v>
      </c>
      <c r="G431" s="135" t="s">
        <v>747</v>
      </c>
      <c r="H431" s="128">
        <v>43466</v>
      </c>
      <c r="I431" s="81">
        <v>43483</v>
      </c>
      <c r="J431" s="129">
        <v>43475</v>
      </c>
      <c r="K431" s="118" t="s">
        <v>120</v>
      </c>
      <c r="L431" s="92">
        <v>210</v>
      </c>
      <c r="M431" s="92" t="s">
        <v>132</v>
      </c>
      <c r="N431" s="83" t="s">
        <v>180</v>
      </c>
      <c r="O431" s="92" t="s">
        <v>120</v>
      </c>
      <c r="P431" s="92" t="s">
        <v>135</v>
      </c>
      <c r="Q431" s="103"/>
    </row>
    <row r="432" spans="1:17" s="115" customFormat="1" ht="22.9" customHeight="1" x14ac:dyDescent="0.35">
      <c r="A432" s="103"/>
      <c r="B432" s="132">
        <v>7573</v>
      </c>
      <c r="C432" s="132" t="s">
        <v>1291</v>
      </c>
      <c r="D432" s="133" t="s">
        <v>63</v>
      </c>
      <c r="E432" s="133" t="s">
        <v>36</v>
      </c>
      <c r="F432" s="85" t="s">
        <v>32</v>
      </c>
      <c r="G432" s="135" t="s">
        <v>11</v>
      </c>
      <c r="H432" s="128">
        <v>43466</v>
      </c>
      <c r="I432" s="81">
        <v>43483</v>
      </c>
      <c r="J432" s="129">
        <v>43479</v>
      </c>
      <c r="K432" s="122" t="s">
        <v>1292</v>
      </c>
      <c r="L432" s="92">
        <v>249</v>
      </c>
      <c r="M432" s="92" t="s">
        <v>132</v>
      </c>
      <c r="N432" s="83" t="s">
        <v>180</v>
      </c>
      <c r="O432" s="92" t="s">
        <v>140</v>
      </c>
      <c r="P432" s="92" t="s">
        <v>135</v>
      </c>
      <c r="Q432" s="103"/>
    </row>
    <row r="433" spans="1:17" s="115" customFormat="1" ht="22.9" customHeight="1" x14ac:dyDescent="0.35">
      <c r="A433" s="103"/>
      <c r="B433" s="132">
        <v>7573</v>
      </c>
      <c r="C433" s="132" t="s">
        <v>1293</v>
      </c>
      <c r="D433" s="133" t="s">
        <v>63</v>
      </c>
      <c r="E433" s="133" t="s">
        <v>36</v>
      </c>
      <c r="F433" s="85" t="s">
        <v>32</v>
      </c>
      <c r="G433" s="135" t="s">
        <v>11</v>
      </c>
      <c r="H433" s="128">
        <v>43466</v>
      </c>
      <c r="I433" s="81">
        <v>43483</v>
      </c>
      <c r="J433" s="129">
        <v>43479</v>
      </c>
      <c r="K433" s="122" t="s">
        <v>1294</v>
      </c>
      <c r="L433" s="92">
        <v>261</v>
      </c>
      <c r="M433" s="92" t="s">
        <v>132</v>
      </c>
      <c r="N433" s="83" t="s">
        <v>180</v>
      </c>
      <c r="O433" s="92" t="s">
        <v>140</v>
      </c>
      <c r="P433" s="92" t="s">
        <v>135</v>
      </c>
      <c r="Q433" s="103"/>
    </row>
    <row r="434" spans="1:17" s="115" customFormat="1" ht="22.9" customHeight="1" x14ac:dyDescent="0.35">
      <c r="A434" s="103"/>
      <c r="B434" s="132">
        <v>7573</v>
      </c>
      <c r="C434" s="132" t="s">
        <v>1295</v>
      </c>
      <c r="D434" s="133" t="s">
        <v>589</v>
      </c>
      <c r="E434" s="133" t="s">
        <v>36</v>
      </c>
      <c r="F434" s="85" t="s">
        <v>32</v>
      </c>
      <c r="G434" s="135" t="s">
        <v>5</v>
      </c>
      <c r="H434" s="128">
        <v>43466</v>
      </c>
      <c r="I434" s="81">
        <v>43483</v>
      </c>
      <c r="J434" s="129">
        <v>43480</v>
      </c>
      <c r="K434" s="122" t="s">
        <v>1296</v>
      </c>
      <c r="L434" s="92">
        <v>665.31</v>
      </c>
      <c r="M434" s="92" t="s">
        <v>132</v>
      </c>
      <c r="N434" s="83" t="s">
        <v>180</v>
      </c>
      <c r="O434" s="92" t="s">
        <v>140</v>
      </c>
      <c r="P434" s="92" t="s">
        <v>135</v>
      </c>
      <c r="Q434" s="103"/>
    </row>
    <row r="435" spans="1:17" s="115" customFormat="1" ht="22.9" customHeight="1" x14ac:dyDescent="0.35">
      <c r="A435" s="103"/>
      <c r="B435" s="132">
        <v>7573</v>
      </c>
      <c r="C435" s="132" t="s">
        <v>1297</v>
      </c>
      <c r="D435" s="133" t="s">
        <v>123</v>
      </c>
      <c r="E435" s="133" t="s">
        <v>36</v>
      </c>
      <c r="F435" s="85" t="s">
        <v>32</v>
      </c>
      <c r="G435" s="135" t="s">
        <v>5</v>
      </c>
      <c r="H435" s="128">
        <v>43466</v>
      </c>
      <c r="I435" s="81">
        <v>43483</v>
      </c>
      <c r="J435" s="129">
        <v>43481</v>
      </c>
      <c r="K435" s="122" t="s">
        <v>1298</v>
      </c>
      <c r="L435" s="92">
        <v>720</v>
      </c>
      <c r="M435" s="92" t="s">
        <v>132</v>
      </c>
      <c r="N435" s="83" t="s">
        <v>180</v>
      </c>
      <c r="O435" s="92" t="s">
        <v>140</v>
      </c>
      <c r="P435" s="92" t="s">
        <v>135</v>
      </c>
      <c r="Q435" s="103"/>
    </row>
    <row r="436" spans="1:17" s="115" customFormat="1" ht="22.9" customHeight="1" x14ac:dyDescent="0.35">
      <c r="A436" s="103"/>
      <c r="B436" s="132">
        <v>7573</v>
      </c>
      <c r="C436" s="132" t="s">
        <v>1299</v>
      </c>
      <c r="D436" s="133" t="s">
        <v>1300</v>
      </c>
      <c r="E436" s="133" t="s">
        <v>36</v>
      </c>
      <c r="F436" s="85" t="s">
        <v>32</v>
      </c>
      <c r="G436" s="135" t="s">
        <v>5</v>
      </c>
      <c r="H436" s="128">
        <v>43466</v>
      </c>
      <c r="I436" s="81">
        <v>43483</v>
      </c>
      <c r="J436" s="129">
        <v>43481</v>
      </c>
      <c r="K436" s="122" t="s">
        <v>1301</v>
      </c>
      <c r="L436" s="92">
        <v>365.48</v>
      </c>
      <c r="M436" s="92" t="s">
        <v>132</v>
      </c>
      <c r="N436" s="83" t="s">
        <v>180</v>
      </c>
      <c r="O436" s="92" t="s">
        <v>120</v>
      </c>
      <c r="P436" s="92" t="s">
        <v>135</v>
      </c>
      <c r="Q436" s="103"/>
    </row>
    <row r="437" spans="1:17" s="140" customFormat="1" ht="22.9" customHeight="1" x14ac:dyDescent="0.35">
      <c r="B437" s="132">
        <v>7587</v>
      </c>
      <c r="C437" s="132" t="s">
        <v>1302</v>
      </c>
      <c r="D437" s="137" t="s">
        <v>113</v>
      </c>
      <c r="E437" s="133" t="s">
        <v>432</v>
      </c>
      <c r="F437" s="85" t="s">
        <v>1673</v>
      </c>
      <c r="G437" s="135" t="s">
        <v>1680</v>
      </c>
      <c r="H437" s="128">
        <v>43466</v>
      </c>
      <c r="I437" s="141">
        <v>43490</v>
      </c>
      <c r="J437" s="141">
        <v>43480</v>
      </c>
      <c r="K437" s="122" t="s">
        <v>1303</v>
      </c>
      <c r="L437" s="124">
        <v>150000</v>
      </c>
      <c r="M437" s="92" t="s">
        <v>132</v>
      </c>
      <c r="N437" s="83" t="s">
        <v>180</v>
      </c>
      <c r="O437" s="92" t="s">
        <v>140</v>
      </c>
      <c r="P437" s="92" t="s">
        <v>135</v>
      </c>
    </row>
    <row r="438" spans="1:17" s="115" customFormat="1" ht="22.9" customHeight="1" x14ac:dyDescent="0.35">
      <c r="A438" s="103"/>
      <c r="B438" s="132">
        <v>7588</v>
      </c>
      <c r="C438" s="132" t="s">
        <v>1304</v>
      </c>
      <c r="D438" s="133" t="s">
        <v>877</v>
      </c>
      <c r="E438" s="85" t="s">
        <v>387</v>
      </c>
      <c r="F438" s="85" t="s">
        <v>780</v>
      </c>
      <c r="G438" s="135" t="s">
        <v>1305</v>
      </c>
      <c r="H438" s="128">
        <v>43466</v>
      </c>
      <c r="I438" s="81">
        <v>43121</v>
      </c>
      <c r="J438" s="129">
        <v>43479</v>
      </c>
      <c r="K438" s="122" t="s">
        <v>1306</v>
      </c>
      <c r="L438" s="92">
        <v>495182.18</v>
      </c>
      <c r="M438" s="92" t="s">
        <v>132</v>
      </c>
      <c r="N438" s="83" t="s">
        <v>180</v>
      </c>
      <c r="O438" s="92" t="s">
        <v>140</v>
      </c>
      <c r="P438" s="92" t="s">
        <v>135</v>
      </c>
      <c r="Q438" s="103"/>
    </row>
    <row r="439" spans="1:17" s="115" customFormat="1" ht="22.9" customHeight="1" x14ac:dyDescent="0.35">
      <c r="A439" s="103"/>
      <c r="B439" s="132">
        <v>7591</v>
      </c>
      <c r="C439" s="132" t="s">
        <v>1307</v>
      </c>
      <c r="D439" s="133" t="s">
        <v>1308</v>
      </c>
      <c r="E439" s="133" t="s">
        <v>36</v>
      </c>
      <c r="F439" s="85" t="s">
        <v>32</v>
      </c>
      <c r="G439" s="135" t="s">
        <v>5</v>
      </c>
      <c r="H439" s="128">
        <v>43466</v>
      </c>
      <c r="I439" s="81">
        <v>43483</v>
      </c>
      <c r="J439" s="81">
        <v>43483</v>
      </c>
      <c r="K439" s="122" t="s">
        <v>1309</v>
      </c>
      <c r="L439" s="92">
        <v>730</v>
      </c>
      <c r="M439" s="92" t="s">
        <v>132</v>
      </c>
      <c r="N439" s="83" t="s">
        <v>180</v>
      </c>
      <c r="O439" s="92" t="s">
        <v>140</v>
      </c>
      <c r="P439" s="92" t="s">
        <v>135</v>
      </c>
      <c r="Q439" s="103"/>
    </row>
    <row r="440" spans="1:17" s="115" customFormat="1" ht="22.9" customHeight="1" x14ac:dyDescent="0.35">
      <c r="A440" s="103"/>
      <c r="B440" s="132">
        <v>7591</v>
      </c>
      <c r="C440" s="132" t="s">
        <v>1310</v>
      </c>
      <c r="D440" s="133" t="s">
        <v>873</v>
      </c>
      <c r="E440" s="133" t="s">
        <v>36</v>
      </c>
      <c r="F440" s="85" t="s">
        <v>32</v>
      </c>
      <c r="G440" s="135" t="s">
        <v>11</v>
      </c>
      <c r="H440" s="128">
        <v>43466</v>
      </c>
      <c r="I440" s="81">
        <v>43483</v>
      </c>
      <c r="J440" s="81">
        <v>43483</v>
      </c>
      <c r="K440" s="122" t="s">
        <v>1311</v>
      </c>
      <c r="L440" s="92">
        <v>266</v>
      </c>
      <c r="M440" s="92" t="s">
        <v>132</v>
      </c>
      <c r="N440" s="83" t="s">
        <v>180</v>
      </c>
      <c r="O440" s="92" t="s">
        <v>140</v>
      </c>
      <c r="P440" s="92" t="s">
        <v>135</v>
      </c>
      <c r="Q440" s="103"/>
    </row>
    <row r="441" spans="1:17" s="115" customFormat="1" ht="22.9" customHeight="1" x14ac:dyDescent="0.35">
      <c r="A441" s="103"/>
      <c r="B441" s="132">
        <v>7593</v>
      </c>
      <c r="C441" s="132" t="s">
        <v>1312</v>
      </c>
      <c r="D441" s="133" t="s">
        <v>1313</v>
      </c>
      <c r="E441" s="85" t="s">
        <v>38</v>
      </c>
      <c r="F441" s="85" t="s">
        <v>96</v>
      </c>
      <c r="G441" s="135" t="s">
        <v>1314</v>
      </c>
      <c r="H441" s="128">
        <v>43466</v>
      </c>
      <c r="I441" s="81">
        <v>43483</v>
      </c>
      <c r="J441" s="129">
        <v>43481</v>
      </c>
      <c r="K441" s="122" t="s">
        <v>1315</v>
      </c>
      <c r="L441" s="92">
        <v>3534.94</v>
      </c>
      <c r="M441" s="92" t="s">
        <v>132</v>
      </c>
      <c r="N441" s="83" t="s">
        <v>901</v>
      </c>
      <c r="O441" s="92" t="s">
        <v>140</v>
      </c>
      <c r="P441" s="92" t="s">
        <v>135</v>
      </c>
      <c r="Q441" s="103"/>
    </row>
    <row r="442" spans="1:17" s="115" customFormat="1" ht="22.9" customHeight="1" x14ac:dyDescent="0.35">
      <c r="A442" s="103"/>
      <c r="B442" s="79">
        <v>7615</v>
      </c>
      <c r="C442" s="79" t="s">
        <v>1316</v>
      </c>
      <c r="D442" s="133" t="s">
        <v>1252</v>
      </c>
      <c r="E442" s="133" t="s">
        <v>36</v>
      </c>
      <c r="F442" s="85" t="s">
        <v>32</v>
      </c>
      <c r="G442" s="135" t="s">
        <v>1072</v>
      </c>
      <c r="H442" s="128">
        <v>43466</v>
      </c>
      <c r="I442" s="81">
        <v>43486</v>
      </c>
      <c r="J442" s="129">
        <v>43481</v>
      </c>
      <c r="K442" s="136" t="s">
        <v>1318</v>
      </c>
      <c r="L442" s="92">
        <v>1444</v>
      </c>
      <c r="M442" s="92" t="s">
        <v>132</v>
      </c>
      <c r="N442" s="83" t="s">
        <v>180</v>
      </c>
      <c r="O442" s="92" t="s">
        <v>140</v>
      </c>
      <c r="P442" s="92" t="s">
        <v>135</v>
      </c>
      <c r="Q442" s="103"/>
    </row>
    <row r="443" spans="1:17" s="140" customFormat="1" ht="22.9" customHeight="1" x14ac:dyDescent="0.35">
      <c r="B443" s="79">
        <v>7622</v>
      </c>
      <c r="C443" s="79" t="s">
        <v>1317</v>
      </c>
      <c r="D443" s="144" t="s">
        <v>1320</v>
      </c>
      <c r="E443" s="144" t="s">
        <v>38</v>
      </c>
      <c r="F443" s="144" t="s">
        <v>96</v>
      </c>
      <c r="G443" s="144" t="s">
        <v>1321</v>
      </c>
      <c r="H443" s="90">
        <v>43466</v>
      </c>
      <c r="I443" s="81">
        <v>43488</v>
      </c>
      <c r="J443" s="91">
        <v>43481</v>
      </c>
      <c r="K443" s="118" t="s">
        <v>1322</v>
      </c>
      <c r="L443" s="92">
        <v>584.64</v>
      </c>
      <c r="M443" s="92" t="s">
        <v>132</v>
      </c>
      <c r="N443" s="83" t="s">
        <v>901</v>
      </c>
      <c r="O443" s="92" t="s">
        <v>140</v>
      </c>
      <c r="P443" s="92" t="s">
        <v>135</v>
      </c>
    </row>
    <row r="444" spans="1:17" s="140" customFormat="1" ht="22.9" customHeight="1" x14ac:dyDescent="0.35">
      <c r="B444" s="79">
        <v>7622</v>
      </c>
      <c r="C444" s="79" t="s">
        <v>1319</v>
      </c>
      <c r="D444" s="144" t="s">
        <v>1324</v>
      </c>
      <c r="E444" s="144" t="s">
        <v>38</v>
      </c>
      <c r="F444" s="144" t="s">
        <v>96</v>
      </c>
      <c r="G444" s="144" t="s">
        <v>1321</v>
      </c>
      <c r="H444" s="90">
        <v>43466</v>
      </c>
      <c r="I444" s="81">
        <v>43488</v>
      </c>
      <c r="J444" s="91">
        <v>43481</v>
      </c>
      <c r="K444" s="118" t="s">
        <v>1325</v>
      </c>
      <c r="L444" s="92">
        <v>2720.2</v>
      </c>
      <c r="M444" s="92" t="s">
        <v>132</v>
      </c>
      <c r="N444" s="83" t="s">
        <v>901</v>
      </c>
      <c r="O444" s="92" t="s">
        <v>140</v>
      </c>
      <c r="P444" s="92" t="s">
        <v>135</v>
      </c>
    </row>
    <row r="445" spans="1:17" s="140" customFormat="1" ht="22.9" customHeight="1" x14ac:dyDescent="0.35">
      <c r="B445" s="79">
        <v>7622</v>
      </c>
      <c r="C445" s="79" t="s">
        <v>1323</v>
      </c>
      <c r="D445" s="144" t="s">
        <v>1327</v>
      </c>
      <c r="E445" s="144" t="s">
        <v>38</v>
      </c>
      <c r="F445" s="144" t="s">
        <v>96</v>
      </c>
      <c r="G445" s="144" t="s">
        <v>1321</v>
      </c>
      <c r="H445" s="90">
        <v>43466</v>
      </c>
      <c r="I445" s="81">
        <v>43488</v>
      </c>
      <c r="J445" s="91">
        <v>43480</v>
      </c>
      <c r="K445" s="118" t="s">
        <v>1328</v>
      </c>
      <c r="L445" s="92">
        <v>427</v>
      </c>
      <c r="M445" s="92" t="s">
        <v>132</v>
      </c>
      <c r="N445" s="83" t="s">
        <v>901</v>
      </c>
      <c r="O445" s="92" t="s">
        <v>140</v>
      </c>
      <c r="P445" s="92" t="s">
        <v>135</v>
      </c>
    </row>
    <row r="446" spans="1:17" s="140" customFormat="1" ht="22.9" customHeight="1" x14ac:dyDescent="0.35">
      <c r="B446" s="79">
        <v>7622</v>
      </c>
      <c r="C446" s="79" t="s">
        <v>1326</v>
      </c>
      <c r="D446" s="144" t="s">
        <v>691</v>
      </c>
      <c r="E446" s="144" t="s">
        <v>38</v>
      </c>
      <c r="F446" s="144" t="s">
        <v>96</v>
      </c>
      <c r="G446" s="144" t="s">
        <v>1321</v>
      </c>
      <c r="H446" s="90">
        <v>43466</v>
      </c>
      <c r="I446" s="81">
        <v>43488</v>
      </c>
      <c r="J446" s="91">
        <v>43480</v>
      </c>
      <c r="K446" s="118" t="s">
        <v>1330</v>
      </c>
      <c r="L446" s="92">
        <v>385</v>
      </c>
      <c r="M446" s="92" t="s">
        <v>132</v>
      </c>
      <c r="N446" s="83" t="s">
        <v>901</v>
      </c>
      <c r="O446" s="92" t="s">
        <v>140</v>
      </c>
      <c r="P446" s="92" t="s">
        <v>135</v>
      </c>
    </row>
    <row r="447" spans="1:17" s="140" customFormat="1" ht="22.9" customHeight="1" x14ac:dyDescent="0.35">
      <c r="B447" s="79">
        <v>7622</v>
      </c>
      <c r="C447" s="79" t="s">
        <v>1329</v>
      </c>
      <c r="D447" s="144" t="s">
        <v>1332</v>
      </c>
      <c r="E447" s="144" t="s">
        <v>38</v>
      </c>
      <c r="F447" s="144" t="s">
        <v>96</v>
      </c>
      <c r="G447" s="144" t="s">
        <v>1321</v>
      </c>
      <c r="H447" s="90">
        <v>43466</v>
      </c>
      <c r="I447" s="81">
        <v>43488</v>
      </c>
      <c r="J447" s="91">
        <v>43480</v>
      </c>
      <c r="K447" s="118" t="s">
        <v>1333</v>
      </c>
      <c r="L447" s="92">
        <v>300</v>
      </c>
      <c r="M447" s="92" t="s">
        <v>132</v>
      </c>
      <c r="N447" s="83" t="s">
        <v>901</v>
      </c>
      <c r="O447" s="92" t="s">
        <v>140</v>
      </c>
      <c r="P447" s="92" t="s">
        <v>135</v>
      </c>
    </row>
    <row r="448" spans="1:17" s="140" customFormat="1" ht="22.9" customHeight="1" x14ac:dyDescent="0.35">
      <c r="B448" s="79">
        <v>7622</v>
      </c>
      <c r="C448" s="79" t="s">
        <v>1331</v>
      </c>
      <c r="D448" s="144" t="s">
        <v>1335</v>
      </c>
      <c r="E448" s="144" t="s">
        <v>38</v>
      </c>
      <c r="F448" s="144" t="s">
        <v>96</v>
      </c>
      <c r="G448" s="144" t="s">
        <v>1321</v>
      </c>
      <c r="H448" s="90">
        <v>43466</v>
      </c>
      <c r="I448" s="81">
        <v>43488</v>
      </c>
      <c r="J448" s="91">
        <v>43476</v>
      </c>
      <c r="K448" s="118" t="s">
        <v>1336</v>
      </c>
      <c r="L448" s="92">
        <v>710</v>
      </c>
      <c r="M448" s="92" t="s">
        <v>132</v>
      </c>
      <c r="N448" s="83" t="s">
        <v>901</v>
      </c>
      <c r="O448" s="92" t="s">
        <v>140</v>
      </c>
      <c r="P448" s="92" t="s">
        <v>135</v>
      </c>
    </row>
    <row r="449" spans="2:16" s="140" customFormat="1" ht="22.9" customHeight="1" x14ac:dyDescent="0.35">
      <c r="B449" s="79">
        <v>7623</v>
      </c>
      <c r="C449" s="79" t="s">
        <v>1334</v>
      </c>
      <c r="D449" s="144" t="s">
        <v>1338</v>
      </c>
      <c r="E449" s="144" t="s">
        <v>38</v>
      </c>
      <c r="F449" s="144" t="s">
        <v>32</v>
      </c>
      <c r="G449" s="144" t="s">
        <v>1651</v>
      </c>
      <c r="H449" s="90">
        <v>43466</v>
      </c>
      <c r="I449" s="81">
        <v>43488</v>
      </c>
      <c r="J449" s="91">
        <v>43479</v>
      </c>
      <c r="K449" s="118" t="s">
        <v>1339</v>
      </c>
      <c r="L449" s="92">
        <v>380</v>
      </c>
      <c r="M449" s="92" t="s">
        <v>132</v>
      </c>
      <c r="N449" s="83" t="s">
        <v>180</v>
      </c>
      <c r="O449" s="92" t="s">
        <v>140</v>
      </c>
      <c r="P449" s="92" t="s">
        <v>135</v>
      </c>
    </row>
    <row r="450" spans="2:16" s="140" customFormat="1" ht="22.9" customHeight="1" x14ac:dyDescent="0.35">
      <c r="B450" s="79">
        <v>7623</v>
      </c>
      <c r="C450" s="79" t="s">
        <v>1337</v>
      </c>
      <c r="D450" s="144" t="s">
        <v>873</v>
      </c>
      <c r="E450" s="144" t="s">
        <v>1341</v>
      </c>
      <c r="F450" s="144" t="s">
        <v>32</v>
      </c>
      <c r="G450" s="144" t="s">
        <v>1072</v>
      </c>
      <c r="H450" s="90">
        <v>43466</v>
      </c>
      <c r="I450" s="81">
        <v>43488</v>
      </c>
      <c r="J450" s="91">
        <v>43476</v>
      </c>
      <c r="K450" s="118" t="s">
        <v>1342</v>
      </c>
      <c r="L450" s="92">
        <v>287</v>
      </c>
      <c r="M450" s="92" t="s">
        <v>132</v>
      </c>
      <c r="N450" s="83" t="s">
        <v>180</v>
      </c>
      <c r="O450" s="92" t="s">
        <v>140</v>
      </c>
      <c r="P450" s="92" t="s">
        <v>135</v>
      </c>
    </row>
    <row r="451" spans="2:16" s="140" customFormat="1" ht="22.9" customHeight="1" x14ac:dyDescent="0.35">
      <c r="B451" s="132">
        <v>7623</v>
      </c>
      <c r="C451" s="132" t="s">
        <v>1340</v>
      </c>
      <c r="D451" s="137" t="s">
        <v>63</v>
      </c>
      <c r="E451" s="133" t="s">
        <v>36</v>
      </c>
      <c r="F451" s="85" t="s">
        <v>32</v>
      </c>
      <c r="G451" s="135" t="s">
        <v>11</v>
      </c>
      <c r="H451" s="128">
        <v>43466</v>
      </c>
      <c r="I451" s="141">
        <v>43488</v>
      </c>
      <c r="J451" s="129">
        <v>43479</v>
      </c>
      <c r="K451" s="122" t="s">
        <v>1344</v>
      </c>
      <c r="L451" s="124">
        <v>638.5</v>
      </c>
      <c r="M451" s="92" t="s">
        <v>132</v>
      </c>
      <c r="N451" s="83" t="s">
        <v>180</v>
      </c>
      <c r="O451" s="92" t="s">
        <v>140</v>
      </c>
      <c r="P451" s="92" t="s">
        <v>135</v>
      </c>
    </row>
    <row r="452" spans="2:16" s="140" customFormat="1" ht="22.9" customHeight="1" x14ac:dyDescent="0.35">
      <c r="B452" s="79">
        <v>7623</v>
      </c>
      <c r="C452" s="79" t="s">
        <v>1343</v>
      </c>
      <c r="D452" s="144" t="s">
        <v>194</v>
      </c>
      <c r="E452" s="144" t="s">
        <v>1341</v>
      </c>
      <c r="F452" s="144" t="s">
        <v>96</v>
      </c>
      <c r="G452" s="144" t="s">
        <v>119</v>
      </c>
      <c r="H452" s="90">
        <v>43466</v>
      </c>
      <c r="I452" s="81">
        <v>43488</v>
      </c>
      <c r="J452" s="91">
        <v>43480</v>
      </c>
      <c r="K452" s="118" t="s">
        <v>1346</v>
      </c>
      <c r="L452" s="92">
        <v>645</v>
      </c>
      <c r="M452" s="92" t="s">
        <v>132</v>
      </c>
      <c r="N452" s="83" t="s">
        <v>180</v>
      </c>
      <c r="O452" s="92" t="s">
        <v>140</v>
      </c>
      <c r="P452" s="92" t="s">
        <v>135</v>
      </c>
    </row>
    <row r="453" spans="2:16" s="140" customFormat="1" ht="22.9" customHeight="1" x14ac:dyDescent="0.35">
      <c r="B453" s="79">
        <v>7623</v>
      </c>
      <c r="C453" s="79" t="s">
        <v>1345</v>
      </c>
      <c r="D453" s="144" t="s">
        <v>1308</v>
      </c>
      <c r="E453" s="144" t="s">
        <v>1341</v>
      </c>
      <c r="F453" s="144" t="s">
        <v>32</v>
      </c>
      <c r="G453" s="144" t="s">
        <v>5</v>
      </c>
      <c r="H453" s="90">
        <v>43466</v>
      </c>
      <c r="I453" s="81">
        <v>43488</v>
      </c>
      <c r="J453" s="91">
        <v>43483</v>
      </c>
      <c r="K453" s="118" t="s">
        <v>1348</v>
      </c>
      <c r="L453" s="92">
        <v>500</v>
      </c>
      <c r="M453" s="92" t="s">
        <v>132</v>
      </c>
      <c r="N453" s="83" t="s">
        <v>180</v>
      </c>
      <c r="O453" s="92" t="s">
        <v>140</v>
      </c>
      <c r="P453" s="92" t="s">
        <v>135</v>
      </c>
    </row>
    <row r="454" spans="2:16" s="140" customFormat="1" ht="22.9" customHeight="1" x14ac:dyDescent="0.35">
      <c r="B454" s="79">
        <v>7623</v>
      </c>
      <c r="C454" s="79" t="s">
        <v>1347</v>
      </c>
      <c r="D454" s="144" t="s">
        <v>1350</v>
      </c>
      <c r="E454" s="144" t="s">
        <v>1341</v>
      </c>
      <c r="F454" s="144" t="s">
        <v>32</v>
      </c>
      <c r="G454" s="144" t="s">
        <v>1351</v>
      </c>
      <c r="H454" s="90">
        <v>43466</v>
      </c>
      <c r="I454" s="81">
        <v>43488</v>
      </c>
      <c r="J454" s="91">
        <v>43472</v>
      </c>
      <c r="K454" s="118" t="s">
        <v>120</v>
      </c>
      <c r="L454" s="92">
        <v>304</v>
      </c>
      <c r="M454" s="92" t="s">
        <v>132</v>
      </c>
      <c r="N454" s="83" t="s">
        <v>180</v>
      </c>
      <c r="O454" s="92" t="s">
        <v>120</v>
      </c>
      <c r="P454" s="92" t="s">
        <v>135</v>
      </c>
    </row>
    <row r="455" spans="2:16" s="140" customFormat="1" ht="22.9" customHeight="1" x14ac:dyDescent="0.35">
      <c r="B455" s="79">
        <v>7623</v>
      </c>
      <c r="C455" s="79" t="s">
        <v>1349</v>
      </c>
      <c r="D455" s="144" t="s">
        <v>1350</v>
      </c>
      <c r="E455" s="144" t="s">
        <v>1341</v>
      </c>
      <c r="F455" s="144" t="s">
        <v>32</v>
      </c>
      <c r="G455" s="144" t="s">
        <v>1351</v>
      </c>
      <c r="H455" s="90">
        <v>43466</v>
      </c>
      <c r="I455" s="81">
        <v>43488</v>
      </c>
      <c r="J455" s="91">
        <v>43472</v>
      </c>
      <c r="K455" s="118" t="s">
        <v>120</v>
      </c>
      <c r="L455" s="92">
        <v>370</v>
      </c>
      <c r="M455" s="92" t="s">
        <v>132</v>
      </c>
      <c r="N455" s="83" t="s">
        <v>180</v>
      </c>
      <c r="O455" s="92" t="s">
        <v>120</v>
      </c>
      <c r="P455" s="92" t="s">
        <v>135</v>
      </c>
    </row>
    <row r="456" spans="2:16" s="140" customFormat="1" ht="22.9" customHeight="1" x14ac:dyDescent="0.35">
      <c r="B456" s="132">
        <v>7639</v>
      </c>
      <c r="C456" s="132" t="s">
        <v>1352</v>
      </c>
      <c r="D456" s="137" t="s">
        <v>654</v>
      </c>
      <c r="E456" s="142" t="s">
        <v>387</v>
      </c>
      <c r="F456" s="85" t="s">
        <v>655</v>
      </c>
      <c r="G456" s="143" t="s">
        <v>1354</v>
      </c>
      <c r="H456" s="128">
        <v>43466</v>
      </c>
      <c r="I456" s="141">
        <v>43490</v>
      </c>
      <c r="J456" s="129">
        <v>43488</v>
      </c>
      <c r="K456" s="122" t="s">
        <v>1355</v>
      </c>
      <c r="L456" s="124">
        <v>338100.79</v>
      </c>
      <c r="M456" s="92" t="s">
        <v>132</v>
      </c>
      <c r="N456" s="130" t="s">
        <v>180</v>
      </c>
      <c r="O456" s="124" t="s">
        <v>140</v>
      </c>
      <c r="P456" s="124" t="s">
        <v>135</v>
      </c>
    </row>
    <row r="457" spans="2:16" s="140" customFormat="1" ht="22.9" customHeight="1" x14ac:dyDescent="0.35">
      <c r="B457" s="132">
        <v>7640</v>
      </c>
      <c r="C457" s="132" t="s">
        <v>1353</v>
      </c>
      <c r="D457" s="137" t="s">
        <v>1094</v>
      </c>
      <c r="E457" s="133" t="s">
        <v>387</v>
      </c>
      <c r="F457" s="85" t="s">
        <v>1095</v>
      </c>
      <c r="G457" s="135" t="s">
        <v>1659</v>
      </c>
      <c r="H457" s="128">
        <v>43466</v>
      </c>
      <c r="I457" s="141">
        <v>43490</v>
      </c>
      <c r="J457" s="129">
        <v>43486</v>
      </c>
      <c r="K457" s="122" t="s">
        <v>1357</v>
      </c>
      <c r="L457" s="124">
        <v>216510.9</v>
      </c>
      <c r="M457" s="92" t="s">
        <v>132</v>
      </c>
      <c r="N457" s="83" t="s">
        <v>180</v>
      </c>
      <c r="O457" s="92" t="s">
        <v>140</v>
      </c>
      <c r="P457" s="92" t="s">
        <v>135</v>
      </c>
    </row>
    <row r="458" spans="2:16" s="140" customFormat="1" ht="22.9" customHeight="1" x14ac:dyDescent="0.35">
      <c r="B458" s="132">
        <v>7644</v>
      </c>
      <c r="C458" s="132" t="s">
        <v>1356</v>
      </c>
      <c r="D458" s="127" t="s">
        <v>954</v>
      </c>
      <c r="E458" s="133" t="s">
        <v>432</v>
      </c>
      <c r="F458" s="85" t="s">
        <v>1669</v>
      </c>
      <c r="G458" s="135" t="s">
        <v>1672</v>
      </c>
      <c r="H458" s="128">
        <v>43466</v>
      </c>
      <c r="I458" s="141">
        <v>43493</v>
      </c>
      <c r="J458" s="129">
        <v>43490</v>
      </c>
      <c r="K458" s="136" t="s">
        <v>1359</v>
      </c>
      <c r="L458" s="124">
        <v>32494.49</v>
      </c>
      <c r="M458" s="92" t="s">
        <v>132</v>
      </c>
      <c r="N458" s="83" t="s">
        <v>180</v>
      </c>
      <c r="O458" s="92" t="s">
        <v>120</v>
      </c>
      <c r="P458" s="92" t="s">
        <v>135</v>
      </c>
    </row>
    <row r="459" spans="2:16" s="140" customFormat="1" ht="22.9" customHeight="1" x14ac:dyDescent="0.35">
      <c r="B459" s="132">
        <v>7654</v>
      </c>
      <c r="C459" s="132" t="s">
        <v>1358</v>
      </c>
      <c r="D459" s="127" t="s">
        <v>691</v>
      </c>
      <c r="E459" s="133" t="s">
        <v>38</v>
      </c>
      <c r="F459" s="85" t="s">
        <v>96</v>
      </c>
      <c r="G459" s="134" t="s">
        <v>1361</v>
      </c>
      <c r="H459" s="128">
        <v>43466</v>
      </c>
      <c r="I459" s="141">
        <v>43495</v>
      </c>
      <c r="J459" s="129">
        <v>43489</v>
      </c>
      <c r="K459" s="136" t="s">
        <v>1362</v>
      </c>
      <c r="L459" s="92">
        <v>269</v>
      </c>
      <c r="M459" s="92" t="s">
        <v>132</v>
      </c>
      <c r="N459" s="83" t="s">
        <v>252</v>
      </c>
      <c r="O459" s="124" t="s">
        <v>140</v>
      </c>
      <c r="P459" s="92" t="s">
        <v>135</v>
      </c>
    </row>
    <row r="460" spans="2:16" s="140" customFormat="1" ht="22.9" customHeight="1" x14ac:dyDescent="0.35">
      <c r="B460" s="132">
        <v>7654</v>
      </c>
      <c r="C460" s="132" t="s">
        <v>1360</v>
      </c>
      <c r="D460" s="127" t="s">
        <v>1364</v>
      </c>
      <c r="E460" s="133" t="s">
        <v>38</v>
      </c>
      <c r="F460" s="85" t="s">
        <v>96</v>
      </c>
      <c r="G460" s="135" t="s">
        <v>1365</v>
      </c>
      <c r="H460" s="128">
        <v>43466</v>
      </c>
      <c r="I460" s="141">
        <v>43495</v>
      </c>
      <c r="J460" s="129">
        <v>43481</v>
      </c>
      <c r="K460" s="136" t="s">
        <v>1366</v>
      </c>
      <c r="L460" s="124">
        <v>348</v>
      </c>
      <c r="M460" s="92" t="s">
        <v>132</v>
      </c>
      <c r="N460" s="83" t="s">
        <v>252</v>
      </c>
      <c r="O460" s="124" t="s">
        <v>140</v>
      </c>
      <c r="P460" s="92" t="s">
        <v>135</v>
      </c>
    </row>
    <row r="461" spans="2:16" s="140" customFormat="1" ht="22.9" customHeight="1" x14ac:dyDescent="0.35">
      <c r="B461" s="132">
        <v>7654</v>
      </c>
      <c r="C461" s="132" t="s">
        <v>1363</v>
      </c>
      <c r="D461" s="127" t="s">
        <v>944</v>
      </c>
      <c r="E461" s="133" t="s">
        <v>38</v>
      </c>
      <c r="F461" s="85" t="s">
        <v>967</v>
      </c>
      <c r="G461" s="135" t="s">
        <v>1139</v>
      </c>
      <c r="H461" s="128">
        <v>43466</v>
      </c>
      <c r="I461" s="141">
        <v>43495</v>
      </c>
      <c r="J461" s="129">
        <v>43481</v>
      </c>
      <c r="K461" s="136" t="s">
        <v>1368</v>
      </c>
      <c r="L461" s="124">
        <v>500.01</v>
      </c>
      <c r="M461" s="92" t="s">
        <v>132</v>
      </c>
      <c r="N461" s="83" t="s">
        <v>252</v>
      </c>
      <c r="O461" s="124" t="s">
        <v>140</v>
      </c>
      <c r="P461" s="92" t="s">
        <v>135</v>
      </c>
    </row>
    <row r="462" spans="2:16" s="140" customFormat="1" ht="22.9" customHeight="1" x14ac:dyDescent="0.35">
      <c r="B462" s="132">
        <v>7654</v>
      </c>
      <c r="C462" s="132" t="s">
        <v>1367</v>
      </c>
      <c r="D462" s="127" t="s">
        <v>1653</v>
      </c>
      <c r="E462" s="133" t="s">
        <v>38</v>
      </c>
      <c r="F462" s="85" t="s">
        <v>949</v>
      </c>
      <c r="G462" s="134" t="s">
        <v>1156</v>
      </c>
      <c r="H462" s="128">
        <v>43466</v>
      </c>
      <c r="I462" s="141">
        <v>43495</v>
      </c>
      <c r="J462" s="129">
        <v>43492</v>
      </c>
      <c r="K462" s="136" t="s">
        <v>1370</v>
      </c>
      <c r="L462" s="124">
        <v>379.4</v>
      </c>
      <c r="M462" s="92" t="s">
        <v>132</v>
      </c>
      <c r="N462" s="83" t="s">
        <v>252</v>
      </c>
      <c r="O462" s="124" t="s">
        <v>140</v>
      </c>
      <c r="P462" s="92" t="s">
        <v>135</v>
      </c>
    </row>
    <row r="463" spans="2:16" s="140" customFormat="1" ht="22.9" customHeight="1" x14ac:dyDescent="0.35">
      <c r="B463" s="132">
        <v>7654</v>
      </c>
      <c r="C463" s="132" t="s">
        <v>1369</v>
      </c>
      <c r="D463" s="127" t="s">
        <v>1372</v>
      </c>
      <c r="E463" s="133" t="s">
        <v>38</v>
      </c>
      <c r="F463" s="85" t="s">
        <v>96</v>
      </c>
      <c r="G463" s="135" t="s">
        <v>1373</v>
      </c>
      <c r="H463" s="128">
        <v>43466</v>
      </c>
      <c r="I463" s="141">
        <v>43495</v>
      </c>
      <c r="J463" s="129">
        <v>43480</v>
      </c>
      <c r="K463" s="136" t="s">
        <v>1374</v>
      </c>
      <c r="L463" s="124">
        <v>1914</v>
      </c>
      <c r="M463" s="92" t="s">
        <v>132</v>
      </c>
      <c r="N463" s="83" t="s">
        <v>252</v>
      </c>
      <c r="O463" s="124" t="s">
        <v>140</v>
      </c>
      <c r="P463" s="92" t="s">
        <v>135</v>
      </c>
    </row>
    <row r="464" spans="2:16" s="140" customFormat="1" ht="22.9" customHeight="1" x14ac:dyDescent="0.35">
      <c r="B464" s="132">
        <v>7654</v>
      </c>
      <c r="C464" s="132" t="s">
        <v>1371</v>
      </c>
      <c r="D464" s="127" t="s">
        <v>1372</v>
      </c>
      <c r="E464" s="133" t="s">
        <v>38</v>
      </c>
      <c r="F464" s="85" t="s">
        <v>96</v>
      </c>
      <c r="G464" s="135" t="s">
        <v>1373</v>
      </c>
      <c r="H464" s="128">
        <v>43466</v>
      </c>
      <c r="I464" s="141">
        <v>43495</v>
      </c>
      <c r="J464" s="129">
        <v>43480</v>
      </c>
      <c r="K464" s="136" t="s">
        <v>1376</v>
      </c>
      <c r="L464" s="124">
        <v>800.69</v>
      </c>
      <c r="M464" s="92" t="s">
        <v>132</v>
      </c>
      <c r="N464" s="83" t="s">
        <v>252</v>
      </c>
      <c r="O464" s="124" t="s">
        <v>140</v>
      </c>
      <c r="P464" s="92" t="s">
        <v>135</v>
      </c>
    </row>
    <row r="465" spans="1:17" s="140" customFormat="1" ht="22.9" customHeight="1" x14ac:dyDescent="0.35">
      <c r="B465" s="132">
        <v>7654</v>
      </c>
      <c r="C465" s="132" t="s">
        <v>1375</v>
      </c>
      <c r="D465" s="127" t="s">
        <v>1646</v>
      </c>
      <c r="E465" s="133" t="s">
        <v>38</v>
      </c>
      <c r="F465" s="85" t="s">
        <v>96</v>
      </c>
      <c r="G465" s="135" t="s">
        <v>1373</v>
      </c>
      <c r="H465" s="128">
        <v>43466</v>
      </c>
      <c r="I465" s="141">
        <v>43495</v>
      </c>
      <c r="J465" s="129">
        <v>43482</v>
      </c>
      <c r="K465" s="136" t="s">
        <v>1378</v>
      </c>
      <c r="L465" s="124">
        <v>3480</v>
      </c>
      <c r="M465" s="92" t="s">
        <v>132</v>
      </c>
      <c r="N465" s="83" t="s">
        <v>252</v>
      </c>
      <c r="O465" s="124" t="s">
        <v>140</v>
      </c>
      <c r="P465" s="92" t="s">
        <v>135</v>
      </c>
    </row>
    <row r="466" spans="1:17" s="140" customFormat="1" ht="22.9" customHeight="1" x14ac:dyDescent="0.35">
      <c r="B466" s="132" t="s">
        <v>1379</v>
      </c>
      <c r="C466" s="132" t="s">
        <v>1377</v>
      </c>
      <c r="D466" s="85" t="s">
        <v>1381</v>
      </c>
      <c r="E466" s="133" t="s">
        <v>36</v>
      </c>
      <c r="F466" s="85" t="s">
        <v>967</v>
      </c>
      <c r="G466" s="85" t="s">
        <v>969</v>
      </c>
      <c r="H466" s="128">
        <v>43466</v>
      </c>
      <c r="I466" s="141">
        <v>43468</v>
      </c>
      <c r="J466" s="129">
        <v>43450</v>
      </c>
      <c r="K466" s="136" t="s">
        <v>1382</v>
      </c>
      <c r="L466" s="124">
        <v>499</v>
      </c>
      <c r="M466" s="92" t="s">
        <v>132</v>
      </c>
      <c r="N466" s="83" t="s">
        <v>252</v>
      </c>
      <c r="O466" s="124" t="s">
        <v>140</v>
      </c>
      <c r="P466" s="92" t="s">
        <v>135</v>
      </c>
    </row>
    <row r="467" spans="1:17" s="140" customFormat="1" ht="22.9" customHeight="1" x14ac:dyDescent="0.35">
      <c r="B467" s="132" t="s">
        <v>1379</v>
      </c>
      <c r="C467" s="132" t="s">
        <v>1380</v>
      </c>
      <c r="D467" s="85" t="s">
        <v>1384</v>
      </c>
      <c r="E467" s="133" t="s">
        <v>36</v>
      </c>
      <c r="F467" s="85" t="s">
        <v>32</v>
      </c>
      <c r="G467" s="135" t="s">
        <v>22</v>
      </c>
      <c r="H467" s="128">
        <v>43466</v>
      </c>
      <c r="I467" s="141">
        <v>43495</v>
      </c>
      <c r="J467" s="129">
        <v>43498</v>
      </c>
      <c r="K467" s="136" t="s">
        <v>1385</v>
      </c>
      <c r="L467" s="124">
        <v>2199.77</v>
      </c>
      <c r="M467" s="92" t="s">
        <v>132</v>
      </c>
      <c r="N467" s="83" t="s">
        <v>252</v>
      </c>
      <c r="O467" s="124" t="s">
        <v>140</v>
      </c>
      <c r="P467" s="92" t="s">
        <v>135</v>
      </c>
    </row>
    <row r="468" spans="1:17" s="115" customFormat="1" ht="22.9" customHeight="1" x14ac:dyDescent="0.35">
      <c r="A468" s="103"/>
      <c r="B468" s="87" t="s">
        <v>1386</v>
      </c>
      <c r="C468" s="79" t="s">
        <v>1383</v>
      </c>
      <c r="D468" s="133" t="s">
        <v>4</v>
      </c>
      <c r="E468" s="133" t="s">
        <v>36</v>
      </c>
      <c r="F468" s="85" t="s">
        <v>591</v>
      </c>
      <c r="G468" s="135" t="s">
        <v>1388</v>
      </c>
      <c r="H468" s="90">
        <v>43466</v>
      </c>
      <c r="I468" s="81">
        <v>43479</v>
      </c>
      <c r="J468" s="91">
        <v>43481</v>
      </c>
      <c r="K468" s="118" t="s">
        <v>1389</v>
      </c>
      <c r="L468" s="92">
        <v>58295.34</v>
      </c>
      <c r="M468" s="92" t="s">
        <v>132</v>
      </c>
      <c r="N468" s="83" t="s">
        <v>252</v>
      </c>
      <c r="O468" s="92" t="s">
        <v>134</v>
      </c>
      <c r="P468" s="92" t="s">
        <v>135</v>
      </c>
      <c r="Q468" s="103"/>
    </row>
    <row r="469" spans="1:17" s="115" customFormat="1" ht="22.9" customHeight="1" x14ac:dyDescent="0.35">
      <c r="A469" s="103"/>
      <c r="B469" s="87" t="s">
        <v>1386</v>
      </c>
      <c r="C469" s="79" t="s">
        <v>1387</v>
      </c>
      <c r="D469" s="133" t="s">
        <v>4</v>
      </c>
      <c r="E469" s="133" t="s">
        <v>36</v>
      </c>
      <c r="F469" s="85" t="s">
        <v>591</v>
      </c>
      <c r="G469" s="135" t="s">
        <v>1391</v>
      </c>
      <c r="H469" s="90">
        <v>43466</v>
      </c>
      <c r="I469" s="81">
        <v>43495</v>
      </c>
      <c r="J469" s="91">
        <v>43502</v>
      </c>
      <c r="K469" s="118" t="s">
        <v>1392</v>
      </c>
      <c r="L469" s="92">
        <v>58295.34</v>
      </c>
      <c r="M469" s="92" t="s">
        <v>132</v>
      </c>
      <c r="N469" s="83" t="s">
        <v>252</v>
      </c>
      <c r="O469" s="92" t="s">
        <v>134</v>
      </c>
      <c r="P469" s="92" t="s">
        <v>135</v>
      </c>
      <c r="Q469" s="103"/>
    </row>
    <row r="470" spans="1:17" s="115" customFormat="1" ht="22.9" customHeight="1" x14ac:dyDescent="0.35">
      <c r="A470" s="103"/>
      <c r="B470" s="87" t="s">
        <v>426</v>
      </c>
      <c r="C470" s="79" t="s">
        <v>1390</v>
      </c>
      <c r="D470" s="133" t="s">
        <v>6</v>
      </c>
      <c r="E470" s="133" t="s">
        <v>36</v>
      </c>
      <c r="F470" s="85" t="s">
        <v>35</v>
      </c>
      <c r="G470" s="135" t="s">
        <v>1394</v>
      </c>
      <c r="H470" s="90">
        <v>43466</v>
      </c>
      <c r="I470" s="81">
        <v>43479</v>
      </c>
      <c r="J470" s="81">
        <v>43460</v>
      </c>
      <c r="K470" s="118" t="s">
        <v>1395</v>
      </c>
      <c r="L470" s="124">
        <v>5956.07</v>
      </c>
      <c r="M470" s="92" t="s">
        <v>132</v>
      </c>
      <c r="N470" s="83" t="s">
        <v>252</v>
      </c>
      <c r="O470" s="124" t="s">
        <v>140</v>
      </c>
      <c r="P470" s="92" t="s">
        <v>135</v>
      </c>
      <c r="Q470" s="103"/>
    </row>
    <row r="471" spans="1:17" s="115" customFormat="1" ht="22.9" customHeight="1" x14ac:dyDescent="0.35">
      <c r="A471" s="103"/>
      <c r="B471" s="87" t="s">
        <v>426</v>
      </c>
      <c r="C471" s="132" t="s">
        <v>1393</v>
      </c>
      <c r="D471" s="142" t="s">
        <v>6</v>
      </c>
      <c r="E471" s="133" t="s">
        <v>36</v>
      </c>
      <c r="F471" s="85" t="s">
        <v>35</v>
      </c>
      <c r="G471" s="135" t="s">
        <v>1397</v>
      </c>
      <c r="H471" s="90">
        <v>43466</v>
      </c>
      <c r="I471" s="81">
        <v>43495</v>
      </c>
      <c r="J471" s="91">
        <v>43497</v>
      </c>
      <c r="K471" s="118" t="s">
        <v>1398</v>
      </c>
      <c r="L471" s="124">
        <f>5956.07+846.44+257.65+405.8+644.13</f>
        <v>8110.09</v>
      </c>
      <c r="M471" s="92" t="s">
        <v>132</v>
      </c>
      <c r="N471" s="83" t="s">
        <v>252</v>
      </c>
      <c r="O471" s="124" t="s">
        <v>140</v>
      </c>
      <c r="P471" s="92" t="s">
        <v>135</v>
      </c>
      <c r="Q471" s="103"/>
    </row>
    <row r="472" spans="1:17" s="115" customFormat="1" ht="22.9" customHeight="1" x14ac:dyDescent="0.35">
      <c r="A472" s="103"/>
      <c r="B472" s="87" t="s">
        <v>426</v>
      </c>
      <c r="C472" s="132" t="s">
        <v>1396</v>
      </c>
      <c r="D472" s="133" t="s">
        <v>92</v>
      </c>
      <c r="E472" s="133" t="s">
        <v>36</v>
      </c>
      <c r="F472" s="85" t="s">
        <v>35</v>
      </c>
      <c r="G472" s="135" t="s">
        <v>1394</v>
      </c>
      <c r="H472" s="90">
        <v>43466</v>
      </c>
      <c r="I472" s="81">
        <v>43479</v>
      </c>
      <c r="J472" s="91">
        <v>43480</v>
      </c>
      <c r="K472" s="118" t="s">
        <v>1400</v>
      </c>
      <c r="L472" s="124">
        <v>5996.37</v>
      </c>
      <c r="M472" s="92" t="s">
        <v>132</v>
      </c>
      <c r="N472" s="83" t="s">
        <v>252</v>
      </c>
      <c r="O472" s="124" t="s">
        <v>140</v>
      </c>
      <c r="P472" s="92" t="s">
        <v>135</v>
      </c>
      <c r="Q472" s="103"/>
    </row>
    <row r="473" spans="1:17" s="140" customFormat="1" ht="22.9" customHeight="1" x14ac:dyDescent="0.35">
      <c r="B473" s="126" t="s">
        <v>426</v>
      </c>
      <c r="C473" s="132" t="s">
        <v>1399</v>
      </c>
      <c r="D473" s="142" t="s">
        <v>92</v>
      </c>
      <c r="E473" s="142" t="s">
        <v>36</v>
      </c>
      <c r="F473" s="85" t="s">
        <v>35</v>
      </c>
      <c r="G473" s="143" t="s">
        <v>1397</v>
      </c>
      <c r="H473" s="128">
        <v>43466</v>
      </c>
      <c r="I473" s="81">
        <v>43495</v>
      </c>
      <c r="J473" s="129">
        <v>43497</v>
      </c>
      <c r="K473" s="122" t="s">
        <v>1402</v>
      </c>
      <c r="L473" s="124">
        <f>5996.37+1137.38+447.62+705+1119.05</f>
        <v>9405.4199999999983</v>
      </c>
      <c r="M473" s="124" t="s">
        <v>132</v>
      </c>
      <c r="N473" s="130" t="s">
        <v>252</v>
      </c>
      <c r="O473" s="124" t="s">
        <v>140</v>
      </c>
      <c r="P473" s="124" t="s">
        <v>135</v>
      </c>
    </row>
    <row r="474" spans="1:17" s="115" customFormat="1" ht="22.9" customHeight="1" x14ac:dyDescent="0.35">
      <c r="A474" s="103"/>
      <c r="B474" s="87" t="s">
        <v>426</v>
      </c>
      <c r="C474" s="132" t="s">
        <v>1401</v>
      </c>
      <c r="D474" s="133" t="s">
        <v>541</v>
      </c>
      <c r="E474" s="133" t="s">
        <v>36</v>
      </c>
      <c r="F474" s="85" t="s">
        <v>35</v>
      </c>
      <c r="G474" s="135" t="s">
        <v>1394</v>
      </c>
      <c r="H474" s="90">
        <v>43466</v>
      </c>
      <c r="I474" s="81">
        <v>43479</v>
      </c>
      <c r="J474" s="91">
        <v>43480</v>
      </c>
      <c r="K474" s="118" t="s">
        <v>1404</v>
      </c>
      <c r="L474" s="92">
        <v>28749.73</v>
      </c>
      <c r="M474" s="92" t="s">
        <v>132</v>
      </c>
      <c r="N474" s="83" t="s">
        <v>252</v>
      </c>
      <c r="O474" s="124" t="s">
        <v>140</v>
      </c>
      <c r="P474" s="92" t="s">
        <v>135</v>
      </c>
      <c r="Q474" s="103"/>
    </row>
    <row r="475" spans="1:17" s="140" customFormat="1" ht="22.9" customHeight="1" x14ac:dyDescent="0.35">
      <c r="B475" s="126" t="s">
        <v>426</v>
      </c>
      <c r="C475" s="132" t="s">
        <v>1403</v>
      </c>
      <c r="D475" s="142" t="s">
        <v>541</v>
      </c>
      <c r="E475" s="142" t="s">
        <v>36</v>
      </c>
      <c r="F475" s="85" t="s">
        <v>35</v>
      </c>
      <c r="G475" s="143" t="s">
        <v>1397</v>
      </c>
      <c r="H475" s="128">
        <v>43466</v>
      </c>
      <c r="I475" s="81">
        <v>43495</v>
      </c>
      <c r="J475" s="129">
        <v>43497</v>
      </c>
      <c r="K475" s="122" t="s">
        <v>1406</v>
      </c>
      <c r="L475" s="124">
        <f>28749.73+4024.47+2267.47+3571.26+5668.67</f>
        <v>44281.599999999999</v>
      </c>
      <c r="M475" s="124" t="s">
        <v>132</v>
      </c>
      <c r="N475" s="130" t="s">
        <v>252</v>
      </c>
      <c r="O475" s="124" t="s">
        <v>140</v>
      </c>
      <c r="P475" s="124" t="s">
        <v>135</v>
      </c>
    </row>
    <row r="476" spans="1:17" s="115" customFormat="1" ht="22.9" customHeight="1" x14ac:dyDescent="0.35">
      <c r="A476" s="103"/>
      <c r="B476" s="87" t="s">
        <v>426</v>
      </c>
      <c r="C476" s="132" t="s">
        <v>1405</v>
      </c>
      <c r="D476" s="133" t="s">
        <v>93</v>
      </c>
      <c r="E476" s="133" t="s">
        <v>36</v>
      </c>
      <c r="F476" s="85" t="s">
        <v>35</v>
      </c>
      <c r="G476" s="135" t="s">
        <v>1394</v>
      </c>
      <c r="H476" s="90">
        <v>43466</v>
      </c>
      <c r="I476" s="81">
        <v>43479</v>
      </c>
      <c r="J476" s="91">
        <v>43480</v>
      </c>
      <c r="K476" s="118" t="s">
        <v>1408</v>
      </c>
      <c r="L476" s="92">
        <v>11677.3</v>
      </c>
      <c r="M476" s="92" t="s">
        <v>132</v>
      </c>
      <c r="N476" s="83" t="s">
        <v>252</v>
      </c>
      <c r="O476" s="124" t="s">
        <v>140</v>
      </c>
      <c r="P476" s="92" t="s">
        <v>135</v>
      </c>
      <c r="Q476" s="103"/>
    </row>
    <row r="477" spans="1:17" s="140" customFormat="1" ht="22.9" customHeight="1" x14ac:dyDescent="0.35">
      <c r="B477" s="126" t="s">
        <v>426</v>
      </c>
      <c r="C477" s="132" t="s">
        <v>1407</v>
      </c>
      <c r="D477" s="142" t="s">
        <v>93</v>
      </c>
      <c r="E477" s="142" t="s">
        <v>36</v>
      </c>
      <c r="F477" s="85" t="s">
        <v>35</v>
      </c>
      <c r="G477" s="143" t="s">
        <v>1397</v>
      </c>
      <c r="H477" s="128">
        <v>43466</v>
      </c>
      <c r="I477" s="81">
        <v>43495</v>
      </c>
      <c r="J477" s="129">
        <v>43497</v>
      </c>
      <c r="K477" s="122" t="s">
        <v>1410</v>
      </c>
      <c r="L477" s="124">
        <f>11677.3+1865.69+906.7+1428.06+2266.76</f>
        <v>18144.510000000002</v>
      </c>
      <c r="M477" s="124" t="s">
        <v>132</v>
      </c>
      <c r="N477" s="130" t="s">
        <v>252</v>
      </c>
      <c r="O477" s="124" t="s">
        <v>140</v>
      </c>
      <c r="P477" s="124" t="s">
        <v>135</v>
      </c>
    </row>
    <row r="478" spans="1:17" s="115" customFormat="1" ht="22.9" customHeight="1" x14ac:dyDescent="0.35">
      <c r="A478" s="103"/>
      <c r="B478" s="87" t="s">
        <v>426</v>
      </c>
      <c r="C478" s="132" t="s">
        <v>1409</v>
      </c>
      <c r="D478" s="133" t="s">
        <v>124</v>
      </c>
      <c r="E478" s="133" t="s">
        <v>38</v>
      </c>
      <c r="F478" s="85" t="s">
        <v>35</v>
      </c>
      <c r="G478" s="135" t="s">
        <v>1394</v>
      </c>
      <c r="H478" s="90">
        <v>43466</v>
      </c>
      <c r="I478" s="81">
        <v>43479</v>
      </c>
      <c r="J478" s="91">
        <v>43480</v>
      </c>
      <c r="K478" s="122" t="s">
        <v>1412</v>
      </c>
      <c r="L478" s="124">
        <v>5903.6</v>
      </c>
      <c r="M478" s="92" t="s">
        <v>132</v>
      </c>
      <c r="N478" s="83" t="s">
        <v>252</v>
      </c>
      <c r="O478" s="124" t="s">
        <v>140</v>
      </c>
      <c r="P478" s="92" t="s">
        <v>135</v>
      </c>
      <c r="Q478" s="103"/>
    </row>
    <row r="479" spans="1:17" s="140" customFormat="1" ht="22.9" customHeight="1" x14ac:dyDescent="0.35">
      <c r="B479" s="126" t="s">
        <v>426</v>
      </c>
      <c r="C479" s="132" t="s">
        <v>1411</v>
      </c>
      <c r="D479" s="142" t="s">
        <v>124</v>
      </c>
      <c r="E479" s="142" t="s">
        <v>38</v>
      </c>
      <c r="F479" s="85" t="s">
        <v>35</v>
      </c>
      <c r="G479" s="143" t="s">
        <v>1397</v>
      </c>
      <c r="H479" s="128">
        <v>43466</v>
      </c>
      <c r="I479" s="81">
        <v>43495</v>
      </c>
      <c r="J479" s="129">
        <v>43497</v>
      </c>
      <c r="K479" s="122" t="s">
        <v>1414</v>
      </c>
      <c r="L479" s="124">
        <f>5903.6+1125.59+440.19+693.3+1100.47</f>
        <v>9263.15</v>
      </c>
      <c r="M479" s="124" t="s">
        <v>132</v>
      </c>
      <c r="N479" s="130" t="s">
        <v>252</v>
      </c>
      <c r="O479" s="124" t="s">
        <v>140</v>
      </c>
      <c r="P479" s="124" t="s">
        <v>135</v>
      </c>
    </row>
    <row r="480" spans="1:17" s="115" customFormat="1" ht="22.9" customHeight="1" x14ac:dyDescent="0.35">
      <c r="A480" s="103"/>
      <c r="B480" s="87" t="s">
        <v>426</v>
      </c>
      <c r="C480" s="132" t="s">
        <v>1413</v>
      </c>
      <c r="D480" s="133" t="s">
        <v>624</v>
      </c>
      <c r="E480" s="133" t="s">
        <v>38</v>
      </c>
      <c r="F480" s="85" t="s">
        <v>35</v>
      </c>
      <c r="G480" s="135" t="s">
        <v>1394</v>
      </c>
      <c r="H480" s="90">
        <v>43466</v>
      </c>
      <c r="I480" s="81">
        <v>43479</v>
      </c>
      <c r="J480" s="91">
        <v>43480</v>
      </c>
      <c r="K480" s="118" t="s">
        <v>1416</v>
      </c>
      <c r="L480" s="92">
        <v>5903.6</v>
      </c>
      <c r="M480" s="92" t="s">
        <v>132</v>
      </c>
      <c r="N480" s="83" t="s">
        <v>252</v>
      </c>
      <c r="O480" s="124" t="s">
        <v>140</v>
      </c>
      <c r="P480" s="92" t="s">
        <v>135</v>
      </c>
      <c r="Q480" s="103"/>
    </row>
    <row r="481" spans="1:17" s="115" customFormat="1" ht="22.9" customHeight="1" x14ac:dyDescent="0.35">
      <c r="A481" s="103"/>
      <c r="B481" s="87" t="s">
        <v>426</v>
      </c>
      <c r="C481" s="132" t="s">
        <v>1415</v>
      </c>
      <c r="D481" s="142" t="s">
        <v>624</v>
      </c>
      <c r="E481" s="133" t="s">
        <v>38</v>
      </c>
      <c r="F481" s="85" t="s">
        <v>35</v>
      </c>
      <c r="G481" s="135" t="s">
        <v>1397</v>
      </c>
      <c r="H481" s="90">
        <v>43466</v>
      </c>
      <c r="I481" s="81">
        <v>43495</v>
      </c>
      <c r="J481" s="91">
        <v>43497</v>
      </c>
      <c r="K481" s="122" t="s">
        <v>1418</v>
      </c>
      <c r="L481" s="124">
        <f>5903.6+1125.61+440.2+693.32+1100.5</f>
        <v>9263.23</v>
      </c>
      <c r="M481" s="92" t="s">
        <v>132</v>
      </c>
      <c r="N481" s="83" t="s">
        <v>252</v>
      </c>
      <c r="O481" s="124" t="s">
        <v>140</v>
      </c>
      <c r="P481" s="92" t="s">
        <v>135</v>
      </c>
      <c r="Q481" s="103"/>
    </row>
    <row r="482" spans="1:17" s="115" customFormat="1" ht="22.9" customHeight="1" x14ac:dyDescent="0.35">
      <c r="A482" s="103"/>
      <c r="B482" s="87" t="s">
        <v>426</v>
      </c>
      <c r="C482" s="132" t="s">
        <v>1417</v>
      </c>
      <c r="D482" s="142" t="s">
        <v>743</v>
      </c>
      <c r="E482" s="133" t="s">
        <v>432</v>
      </c>
      <c r="F482" s="85" t="s">
        <v>768</v>
      </c>
      <c r="G482" s="135" t="s">
        <v>1394</v>
      </c>
      <c r="H482" s="90">
        <v>43466</v>
      </c>
      <c r="I482" s="81">
        <v>43479</v>
      </c>
      <c r="J482" s="91">
        <v>43480</v>
      </c>
      <c r="K482" s="118" t="s">
        <v>1420</v>
      </c>
      <c r="L482" s="92">
        <v>5508.79</v>
      </c>
      <c r="M482" s="92" t="s">
        <v>132</v>
      </c>
      <c r="N482" s="83" t="s">
        <v>252</v>
      </c>
      <c r="O482" s="124" t="s">
        <v>140</v>
      </c>
      <c r="P482" s="92" t="s">
        <v>135</v>
      </c>
      <c r="Q482" s="103"/>
    </row>
    <row r="483" spans="1:17" s="115" customFormat="1" ht="22.9" customHeight="1" x14ac:dyDescent="0.35">
      <c r="A483" s="103"/>
      <c r="B483" s="87" t="s">
        <v>426</v>
      </c>
      <c r="C483" s="132" t="s">
        <v>1419</v>
      </c>
      <c r="D483" s="142" t="s">
        <v>743</v>
      </c>
      <c r="E483" s="133" t="s">
        <v>432</v>
      </c>
      <c r="F483" s="85" t="s">
        <v>768</v>
      </c>
      <c r="G483" s="135" t="s">
        <v>1397</v>
      </c>
      <c r="H483" s="90">
        <v>43466</v>
      </c>
      <c r="I483" s="81">
        <v>43495</v>
      </c>
      <c r="J483" s="91">
        <v>43497</v>
      </c>
      <c r="K483" s="118" t="s">
        <v>1422</v>
      </c>
      <c r="L483" s="92">
        <f>5508.79+1075.51+408.61+643.57+1021.54</f>
        <v>8658.02</v>
      </c>
      <c r="M483" s="92" t="s">
        <v>132</v>
      </c>
      <c r="N483" s="83" t="s">
        <v>252</v>
      </c>
      <c r="O483" s="124" t="s">
        <v>140</v>
      </c>
      <c r="P483" s="92" t="s">
        <v>135</v>
      </c>
      <c r="Q483" s="103"/>
    </row>
    <row r="484" spans="1:17" s="115" customFormat="1" ht="22.9" customHeight="1" x14ac:dyDescent="0.35">
      <c r="A484" s="103"/>
      <c r="B484" s="87" t="s">
        <v>426</v>
      </c>
      <c r="C484" s="132" t="s">
        <v>1421</v>
      </c>
      <c r="D484" s="142" t="s">
        <v>833</v>
      </c>
      <c r="E484" s="133" t="s">
        <v>432</v>
      </c>
      <c r="F484" s="85" t="s">
        <v>768</v>
      </c>
      <c r="G484" s="135" t="s">
        <v>1394</v>
      </c>
      <c r="H484" s="90">
        <v>43466</v>
      </c>
      <c r="I484" s="81">
        <v>43479</v>
      </c>
      <c r="J484" s="91">
        <v>43480</v>
      </c>
      <c r="K484" s="118" t="s">
        <v>1424</v>
      </c>
      <c r="L484" s="92">
        <v>5508.79</v>
      </c>
      <c r="M484" s="92" t="s">
        <v>132</v>
      </c>
      <c r="N484" s="83" t="s">
        <v>252</v>
      </c>
      <c r="O484" s="124" t="s">
        <v>140</v>
      </c>
      <c r="P484" s="92" t="s">
        <v>135</v>
      </c>
      <c r="Q484" s="103"/>
    </row>
    <row r="485" spans="1:17" s="115" customFormat="1" ht="22.9" customHeight="1" x14ac:dyDescent="0.35">
      <c r="A485" s="103"/>
      <c r="B485" s="87" t="s">
        <v>426</v>
      </c>
      <c r="C485" s="132" t="s">
        <v>1423</v>
      </c>
      <c r="D485" s="142" t="s">
        <v>833</v>
      </c>
      <c r="E485" s="133" t="s">
        <v>432</v>
      </c>
      <c r="F485" s="85" t="s">
        <v>768</v>
      </c>
      <c r="G485" s="135" t="s">
        <v>1397</v>
      </c>
      <c r="H485" s="90">
        <v>43466</v>
      </c>
      <c r="I485" s="81">
        <v>43495</v>
      </c>
      <c r="J485" s="91">
        <v>43497</v>
      </c>
      <c r="K485" s="118" t="s">
        <v>1426</v>
      </c>
      <c r="L485" s="92">
        <f>5508.79+1075.51+408.61+643.57+1021.54</f>
        <v>8658.02</v>
      </c>
      <c r="M485" s="92" t="s">
        <v>132</v>
      </c>
      <c r="N485" s="83" t="s">
        <v>252</v>
      </c>
      <c r="O485" s="124" t="s">
        <v>140</v>
      </c>
      <c r="P485" s="92" t="s">
        <v>135</v>
      </c>
      <c r="Q485" s="103"/>
    </row>
    <row r="486" spans="1:17" s="115" customFormat="1" ht="22.9" customHeight="1" x14ac:dyDescent="0.35">
      <c r="A486" s="103"/>
      <c r="B486" s="87" t="s">
        <v>426</v>
      </c>
      <c r="C486" s="132" t="s">
        <v>1425</v>
      </c>
      <c r="D486" s="133" t="s">
        <v>91</v>
      </c>
      <c r="E486" s="133" t="s">
        <v>36</v>
      </c>
      <c r="F486" s="85" t="s">
        <v>35</v>
      </c>
      <c r="G486" s="135" t="s">
        <v>1394</v>
      </c>
      <c r="H486" s="90">
        <v>43466</v>
      </c>
      <c r="I486" s="81">
        <v>43479</v>
      </c>
      <c r="J486" s="91">
        <v>43480</v>
      </c>
      <c r="K486" s="118" t="s">
        <v>1428</v>
      </c>
      <c r="L486" s="92">
        <v>16744.72</v>
      </c>
      <c r="M486" s="92" t="s">
        <v>132</v>
      </c>
      <c r="N486" s="83" t="s">
        <v>252</v>
      </c>
      <c r="O486" s="124" t="s">
        <v>140</v>
      </c>
      <c r="P486" s="92" t="s">
        <v>135</v>
      </c>
      <c r="Q486" s="103"/>
    </row>
    <row r="487" spans="1:17" s="140" customFormat="1" ht="22.9" customHeight="1" x14ac:dyDescent="0.35">
      <c r="B487" s="126" t="s">
        <v>426</v>
      </c>
      <c r="C487" s="132" t="s">
        <v>1427</v>
      </c>
      <c r="D487" s="142" t="s">
        <v>91</v>
      </c>
      <c r="E487" s="142" t="s">
        <v>36</v>
      </c>
      <c r="F487" s="85" t="s">
        <v>35</v>
      </c>
      <c r="G487" s="143" t="s">
        <v>1397</v>
      </c>
      <c r="H487" s="128">
        <v>43466</v>
      </c>
      <c r="I487" s="81">
        <v>43495</v>
      </c>
      <c r="J487" s="129">
        <v>43497</v>
      </c>
      <c r="K487" s="122">
        <v>64405923</v>
      </c>
      <c r="L487" s="124">
        <f>16744.72+2349.59+1211.72+1908.45+3029.29</f>
        <v>25243.770000000004</v>
      </c>
      <c r="M487" s="124" t="s">
        <v>132</v>
      </c>
      <c r="N487" s="130" t="s">
        <v>252</v>
      </c>
      <c r="O487" s="124" t="s">
        <v>140</v>
      </c>
      <c r="P487" s="124" t="s">
        <v>135</v>
      </c>
    </row>
    <row r="488" spans="1:17" s="115" customFormat="1" ht="22.9" customHeight="1" x14ac:dyDescent="0.35">
      <c r="A488" s="103"/>
      <c r="B488" s="87" t="s">
        <v>426</v>
      </c>
      <c r="C488" s="132" t="s">
        <v>1429</v>
      </c>
      <c r="D488" s="133" t="s">
        <v>842</v>
      </c>
      <c r="E488" s="133" t="s">
        <v>38</v>
      </c>
      <c r="F488" s="85" t="s">
        <v>35</v>
      </c>
      <c r="G488" s="135" t="s">
        <v>1394</v>
      </c>
      <c r="H488" s="90">
        <v>43466</v>
      </c>
      <c r="I488" s="81">
        <v>43479</v>
      </c>
      <c r="J488" s="91">
        <v>43480</v>
      </c>
      <c r="K488" s="122" t="s">
        <v>1431</v>
      </c>
      <c r="L488" s="124">
        <v>5999.41</v>
      </c>
      <c r="M488" s="92" t="s">
        <v>132</v>
      </c>
      <c r="N488" s="83" t="s">
        <v>252</v>
      </c>
      <c r="O488" s="124" t="s">
        <v>140</v>
      </c>
      <c r="P488" s="92" t="s">
        <v>135</v>
      </c>
      <c r="Q488" s="103"/>
    </row>
    <row r="489" spans="1:17" s="115" customFormat="1" ht="22.9" customHeight="1" x14ac:dyDescent="0.35">
      <c r="A489" s="103"/>
      <c r="B489" s="87" t="s">
        <v>426</v>
      </c>
      <c r="C489" s="132" t="s">
        <v>1430</v>
      </c>
      <c r="D489" s="133" t="s">
        <v>842</v>
      </c>
      <c r="E489" s="133" t="s">
        <v>38</v>
      </c>
      <c r="F489" s="85" t="s">
        <v>35</v>
      </c>
      <c r="G489" s="135" t="s">
        <v>1397</v>
      </c>
      <c r="H489" s="90">
        <v>43466</v>
      </c>
      <c r="I489" s="81">
        <v>43495</v>
      </c>
      <c r="J489" s="129">
        <v>43497</v>
      </c>
      <c r="K489" s="122">
        <v>87562962</v>
      </c>
      <c r="L489" s="124">
        <f>5999.41+1137.75+447.85+705.36+1119.62</f>
        <v>9409.9900000000016</v>
      </c>
      <c r="M489" s="92" t="s">
        <v>132</v>
      </c>
      <c r="N489" s="83" t="s">
        <v>252</v>
      </c>
      <c r="O489" s="124" t="s">
        <v>140</v>
      </c>
      <c r="P489" s="92" t="s">
        <v>135</v>
      </c>
      <c r="Q489" s="103"/>
    </row>
    <row r="490" spans="1:17" s="115" customFormat="1" ht="22.9" customHeight="1" x14ac:dyDescent="0.35">
      <c r="A490" s="140"/>
      <c r="B490" s="87">
        <v>7610</v>
      </c>
      <c r="C490" s="79" t="s">
        <v>1498</v>
      </c>
      <c r="D490" s="133" t="s">
        <v>122</v>
      </c>
      <c r="E490" s="133" t="s">
        <v>36</v>
      </c>
      <c r="F490" s="85" t="s">
        <v>32</v>
      </c>
      <c r="G490" s="135" t="s">
        <v>11</v>
      </c>
      <c r="H490" s="90">
        <v>43497</v>
      </c>
      <c r="I490" s="81">
        <v>43483</v>
      </c>
      <c r="J490" s="91">
        <v>43479</v>
      </c>
      <c r="K490" s="118" t="s">
        <v>1435</v>
      </c>
      <c r="L490" s="92">
        <v>403</v>
      </c>
      <c r="M490" s="92" t="s">
        <v>132</v>
      </c>
      <c r="N490" s="82" t="s">
        <v>901</v>
      </c>
      <c r="O490" s="92" t="s">
        <v>140</v>
      </c>
      <c r="P490" s="92" t="s">
        <v>135</v>
      </c>
      <c r="Q490" s="103"/>
    </row>
    <row r="491" spans="1:17" s="115" customFormat="1" ht="22.9" customHeight="1" x14ac:dyDescent="0.35">
      <c r="A491" s="103"/>
      <c r="B491" s="87">
        <v>7611</v>
      </c>
      <c r="C491" s="79" t="s">
        <v>1434</v>
      </c>
      <c r="D491" s="133" t="s">
        <v>1125</v>
      </c>
      <c r="E491" s="85" t="s">
        <v>38</v>
      </c>
      <c r="F491" s="85" t="s">
        <v>96</v>
      </c>
      <c r="G491" s="135" t="s">
        <v>1654</v>
      </c>
      <c r="H491" s="90">
        <v>43497</v>
      </c>
      <c r="I491" s="81">
        <v>43483</v>
      </c>
      <c r="J491" s="91">
        <v>43482</v>
      </c>
      <c r="K491" s="118" t="s">
        <v>1437</v>
      </c>
      <c r="L491" s="92">
        <v>5220</v>
      </c>
      <c r="M491" s="92" t="s">
        <v>132</v>
      </c>
      <c r="N491" s="82" t="s">
        <v>901</v>
      </c>
      <c r="O491" s="92" t="s">
        <v>140</v>
      </c>
      <c r="P491" s="92" t="s">
        <v>135</v>
      </c>
      <c r="Q491" s="103"/>
    </row>
    <row r="492" spans="1:17" s="115" customFormat="1" ht="22.9" customHeight="1" x14ac:dyDescent="0.35">
      <c r="A492" s="103"/>
      <c r="B492" s="87">
        <v>7636</v>
      </c>
      <c r="C492" s="79" t="s">
        <v>1436</v>
      </c>
      <c r="D492" s="133" t="s">
        <v>1636</v>
      </c>
      <c r="E492" s="133" t="s">
        <v>432</v>
      </c>
      <c r="F492" s="85" t="s">
        <v>894</v>
      </c>
      <c r="G492" s="135" t="s">
        <v>1439</v>
      </c>
      <c r="H492" s="90">
        <v>43497</v>
      </c>
      <c r="I492" s="81">
        <v>43490</v>
      </c>
      <c r="J492" s="91">
        <v>43473</v>
      </c>
      <c r="K492" s="118" t="s">
        <v>1440</v>
      </c>
      <c r="L492" s="92">
        <v>18560</v>
      </c>
      <c r="M492" s="92" t="s">
        <v>132</v>
      </c>
      <c r="N492" s="83" t="s">
        <v>180</v>
      </c>
      <c r="O492" s="92" t="s">
        <v>140</v>
      </c>
      <c r="P492" s="92" t="s">
        <v>135</v>
      </c>
      <c r="Q492" s="103"/>
    </row>
    <row r="493" spans="1:17" s="115" customFormat="1" ht="22.9" customHeight="1" x14ac:dyDescent="0.35">
      <c r="A493" s="103"/>
      <c r="B493" s="79">
        <v>7665</v>
      </c>
      <c r="C493" s="79" t="s">
        <v>1438</v>
      </c>
      <c r="D493" s="85" t="s">
        <v>1442</v>
      </c>
      <c r="E493" s="133" t="s">
        <v>36</v>
      </c>
      <c r="F493" s="85" t="s">
        <v>96</v>
      </c>
      <c r="G493" s="85" t="s">
        <v>1443</v>
      </c>
      <c r="H493" s="90">
        <v>43497</v>
      </c>
      <c r="I493" s="81">
        <v>43497</v>
      </c>
      <c r="J493" s="91">
        <v>43495</v>
      </c>
      <c r="K493" s="118" t="s">
        <v>1444</v>
      </c>
      <c r="L493" s="92">
        <v>169</v>
      </c>
      <c r="M493" s="92" t="s">
        <v>132</v>
      </c>
      <c r="N493" s="83" t="s">
        <v>180</v>
      </c>
      <c r="O493" s="92" t="s">
        <v>140</v>
      </c>
      <c r="P493" s="92" t="s">
        <v>135</v>
      </c>
      <c r="Q493" s="103"/>
    </row>
    <row r="494" spans="1:17" s="115" customFormat="1" ht="22.9" customHeight="1" x14ac:dyDescent="0.35">
      <c r="A494" s="103"/>
      <c r="B494" s="79">
        <v>7672</v>
      </c>
      <c r="C494" s="79" t="s">
        <v>1441</v>
      </c>
      <c r="D494" s="133" t="s">
        <v>795</v>
      </c>
      <c r="E494" s="133" t="s">
        <v>432</v>
      </c>
      <c r="F494" s="85" t="s">
        <v>1668</v>
      </c>
      <c r="G494" s="135" t="s">
        <v>1606</v>
      </c>
      <c r="H494" s="90">
        <v>43497</v>
      </c>
      <c r="I494" s="81">
        <v>43497</v>
      </c>
      <c r="J494" s="91">
        <v>43495</v>
      </c>
      <c r="K494" s="118" t="s">
        <v>1446</v>
      </c>
      <c r="L494" s="92">
        <v>23200</v>
      </c>
      <c r="M494" s="92" t="s">
        <v>132</v>
      </c>
      <c r="N494" s="83" t="s">
        <v>180</v>
      </c>
      <c r="O494" s="92" t="s">
        <v>140</v>
      </c>
      <c r="P494" s="92" t="s">
        <v>135</v>
      </c>
      <c r="Q494" s="103"/>
    </row>
    <row r="495" spans="1:17" s="115" customFormat="1" ht="37.9" customHeight="1" x14ac:dyDescent="0.35">
      <c r="A495" s="103"/>
      <c r="B495" s="79">
        <v>7673</v>
      </c>
      <c r="C495" s="79" t="s">
        <v>1445</v>
      </c>
      <c r="D495" s="85" t="s">
        <v>201</v>
      </c>
      <c r="E495" s="85" t="s">
        <v>387</v>
      </c>
      <c r="F495" s="85" t="s">
        <v>202</v>
      </c>
      <c r="G495" s="134" t="s">
        <v>1660</v>
      </c>
      <c r="H495" s="90">
        <v>43497</v>
      </c>
      <c r="I495" s="81">
        <v>43497</v>
      </c>
      <c r="J495" s="91">
        <v>43495</v>
      </c>
      <c r="K495" s="118" t="s">
        <v>1447</v>
      </c>
      <c r="L495" s="92">
        <v>2224179.81</v>
      </c>
      <c r="M495" s="92" t="s">
        <v>132</v>
      </c>
      <c r="N495" s="83" t="s">
        <v>180</v>
      </c>
      <c r="O495" s="92" t="s">
        <v>140</v>
      </c>
      <c r="P495" s="92" t="s">
        <v>135</v>
      </c>
      <c r="Q495" s="103"/>
    </row>
    <row r="496" spans="1:17" s="115" customFormat="1" ht="34.9" customHeight="1" x14ac:dyDescent="0.35">
      <c r="A496" s="103"/>
      <c r="B496" s="79">
        <v>7690</v>
      </c>
      <c r="C496" s="79" t="s">
        <v>1681</v>
      </c>
      <c r="D496" s="85" t="s">
        <v>1094</v>
      </c>
      <c r="E496" s="133" t="s">
        <v>387</v>
      </c>
      <c r="F496" s="85" t="s">
        <v>1095</v>
      </c>
      <c r="G496" s="135" t="s">
        <v>1661</v>
      </c>
      <c r="H496" s="90">
        <v>43497</v>
      </c>
      <c r="I496" s="81">
        <v>43502</v>
      </c>
      <c r="J496" s="91">
        <v>43501</v>
      </c>
      <c r="K496" s="118">
        <v>41420008</v>
      </c>
      <c r="L496" s="92">
        <v>342088.03</v>
      </c>
      <c r="M496" s="92" t="s">
        <v>132</v>
      </c>
      <c r="N496" s="83" t="s">
        <v>180</v>
      </c>
      <c r="O496" s="92" t="s">
        <v>140</v>
      </c>
      <c r="P496" s="92" t="s">
        <v>135</v>
      </c>
      <c r="Q496" s="103"/>
    </row>
    <row r="497" spans="1:17" s="115" customFormat="1" ht="44.5" customHeight="1" x14ac:dyDescent="0.35">
      <c r="A497" s="103"/>
      <c r="B497" s="79">
        <v>7697</v>
      </c>
      <c r="C497" s="79" t="s">
        <v>1448</v>
      </c>
      <c r="D497" s="85" t="s">
        <v>64</v>
      </c>
      <c r="E497" s="133" t="s">
        <v>432</v>
      </c>
      <c r="F497" s="85" t="s">
        <v>433</v>
      </c>
      <c r="G497" s="135" t="s">
        <v>1662</v>
      </c>
      <c r="H497" s="90">
        <v>43497</v>
      </c>
      <c r="I497" s="81">
        <v>43504</v>
      </c>
      <c r="J497" s="91">
        <v>43501</v>
      </c>
      <c r="K497" s="118" t="s">
        <v>1451</v>
      </c>
      <c r="L497" s="92">
        <v>232000</v>
      </c>
      <c r="M497" s="92" t="s">
        <v>132</v>
      </c>
      <c r="N497" s="83" t="s">
        <v>180</v>
      </c>
      <c r="O497" s="92" t="s">
        <v>140</v>
      </c>
      <c r="P497" s="92" t="s">
        <v>135</v>
      </c>
      <c r="Q497" s="103"/>
    </row>
    <row r="498" spans="1:17" s="115" customFormat="1" ht="22.9" customHeight="1" x14ac:dyDescent="0.35">
      <c r="A498" s="103"/>
      <c r="B498" s="79">
        <v>7698</v>
      </c>
      <c r="C498" s="79" t="s">
        <v>1449</v>
      </c>
      <c r="D498" s="85" t="s">
        <v>1332</v>
      </c>
      <c r="E498" s="133" t="s">
        <v>36</v>
      </c>
      <c r="F498" s="85" t="s">
        <v>32</v>
      </c>
      <c r="G498" s="135" t="s">
        <v>1453</v>
      </c>
      <c r="H498" s="90">
        <v>43497</v>
      </c>
      <c r="I498" s="81">
        <v>43504</v>
      </c>
      <c r="J498" s="91">
        <v>43502</v>
      </c>
      <c r="K498" s="118" t="s">
        <v>1454</v>
      </c>
      <c r="L498" s="92">
        <v>500</v>
      </c>
      <c r="M498" s="92" t="s">
        <v>132</v>
      </c>
      <c r="N498" s="83" t="s">
        <v>180</v>
      </c>
      <c r="O498" s="92" t="s">
        <v>140</v>
      </c>
      <c r="P498" s="92" t="s">
        <v>135</v>
      </c>
      <c r="Q498" s="103"/>
    </row>
    <row r="499" spans="1:17" s="115" customFormat="1" ht="44.5" customHeight="1" x14ac:dyDescent="0.35">
      <c r="A499" s="103"/>
      <c r="B499" s="79">
        <v>7700</v>
      </c>
      <c r="C499" s="79" t="s">
        <v>1450</v>
      </c>
      <c r="D499" s="85" t="s">
        <v>460</v>
      </c>
      <c r="E499" s="133" t="s">
        <v>432</v>
      </c>
      <c r="F499" s="85" t="s">
        <v>410</v>
      </c>
      <c r="G499" s="135" t="s">
        <v>1663</v>
      </c>
      <c r="H499" s="90">
        <v>43497</v>
      </c>
      <c r="I499" s="81">
        <v>43504</v>
      </c>
      <c r="J499" s="91">
        <v>43502</v>
      </c>
      <c r="K499" s="118" t="s">
        <v>1458</v>
      </c>
      <c r="L499" s="92">
        <v>23200</v>
      </c>
      <c r="M499" s="92" t="s">
        <v>132</v>
      </c>
      <c r="N499" s="83" t="s">
        <v>180</v>
      </c>
      <c r="O499" s="92" t="s">
        <v>140</v>
      </c>
      <c r="P499" s="92" t="s">
        <v>135</v>
      </c>
      <c r="Q499" s="103"/>
    </row>
    <row r="500" spans="1:17" s="115" customFormat="1" ht="45" customHeight="1" x14ac:dyDescent="0.35">
      <c r="A500" s="103"/>
      <c r="B500" s="79">
        <v>7701</v>
      </c>
      <c r="C500" s="79" t="s">
        <v>1452</v>
      </c>
      <c r="D500" s="85" t="s">
        <v>460</v>
      </c>
      <c r="E500" s="133" t="s">
        <v>432</v>
      </c>
      <c r="F500" s="85" t="s">
        <v>410</v>
      </c>
      <c r="G500" s="135" t="s">
        <v>1664</v>
      </c>
      <c r="H500" s="90">
        <v>43497</v>
      </c>
      <c r="I500" s="81">
        <v>43504</v>
      </c>
      <c r="J500" s="91">
        <v>43502</v>
      </c>
      <c r="K500" s="118" t="s">
        <v>1460</v>
      </c>
      <c r="L500" s="92">
        <v>23200</v>
      </c>
      <c r="M500" s="92" t="s">
        <v>132</v>
      </c>
      <c r="N500" s="83" t="s">
        <v>180</v>
      </c>
      <c r="O500" s="92" t="s">
        <v>140</v>
      </c>
      <c r="P500" s="92" t="s">
        <v>135</v>
      </c>
      <c r="Q500" s="103"/>
    </row>
    <row r="501" spans="1:17" s="115" customFormat="1" ht="22.9" customHeight="1" x14ac:dyDescent="0.35">
      <c r="A501" s="103"/>
      <c r="B501" s="79">
        <v>7703</v>
      </c>
      <c r="C501" s="79" t="s">
        <v>1455</v>
      </c>
      <c r="D501" s="85" t="s">
        <v>1252</v>
      </c>
      <c r="E501" s="133" t="s">
        <v>36</v>
      </c>
      <c r="F501" s="85" t="s">
        <v>32</v>
      </c>
      <c r="G501" s="135" t="s">
        <v>1462</v>
      </c>
      <c r="H501" s="90">
        <v>43497</v>
      </c>
      <c r="I501" s="81">
        <v>43504</v>
      </c>
      <c r="J501" s="81">
        <v>43488</v>
      </c>
      <c r="K501" s="118" t="s">
        <v>1463</v>
      </c>
      <c r="L501" s="92">
        <v>173</v>
      </c>
      <c r="M501" s="92" t="s">
        <v>132</v>
      </c>
      <c r="N501" s="83" t="s">
        <v>180</v>
      </c>
      <c r="O501" s="92" t="s">
        <v>140</v>
      </c>
      <c r="P501" s="92" t="s">
        <v>135</v>
      </c>
      <c r="Q501" s="103"/>
    </row>
    <row r="502" spans="1:17" s="115" customFormat="1" ht="22.9" customHeight="1" x14ac:dyDescent="0.35">
      <c r="A502" s="103"/>
      <c r="B502" s="79">
        <v>7703</v>
      </c>
      <c r="C502" s="79" t="s">
        <v>1456</v>
      </c>
      <c r="D502" s="85" t="s">
        <v>1252</v>
      </c>
      <c r="E502" s="133" t="s">
        <v>36</v>
      </c>
      <c r="F502" s="85" t="s">
        <v>32</v>
      </c>
      <c r="G502" s="135" t="s">
        <v>1462</v>
      </c>
      <c r="H502" s="90">
        <v>43497</v>
      </c>
      <c r="I502" s="81">
        <v>43504</v>
      </c>
      <c r="J502" s="81">
        <v>43488</v>
      </c>
      <c r="K502" s="118" t="s">
        <v>1465</v>
      </c>
      <c r="L502" s="92">
        <v>245</v>
      </c>
      <c r="M502" s="92" t="s">
        <v>132</v>
      </c>
      <c r="N502" s="83" t="s">
        <v>180</v>
      </c>
      <c r="O502" s="92" t="s">
        <v>140</v>
      </c>
      <c r="P502" s="92" t="s">
        <v>135</v>
      </c>
      <c r="Q502" s="103"/>
    </row>
    <row r="503" spans="1:17" s="115" customFormat="1" ht="22.9" customHeight="1" x14ac:dyDescent="0.35">
      <c r="A503" s="103"/>
      <c r="B503" s="79">
        <v>7703</v>
      </c>
      <c r="C503" s="79" t="s">
        <v>1457</v>
      </c>
      <c r="D503" s="85" t="s">
        <v>457</v>
      </c>
      <c r="E503" s="133" t="s">
        <v>36</v>
      </c>
      <c r="F503" s="85" t="s">
        <v>32</v>
      </c>
      <c r="G503" s="135" t="s">
        <v>1462</v>
      </c>
      <c r="H503" s="90">
        <v>43497</v>
      </c>
      <c r="I503" s="81">
        <v>43504</v>
      </c>
      <c r="J503" s="91">
        <v>43487</v>
      </c>
      <c r="K503" s="118" t="s">
        <v>1467</v>
      </c>
      <c r="L503" s="92">
        <v>195</v>
      </c>
      <c r="M503" s="92" t="s">
        <v>132</v>
      </c>
      <c r="N503" s="83" t="s">
        <v>180</v>
      </c>
      <c r="O503" s="92" t="s">
        <v>140</v>
      </c>
      <c r="P503" s="92" t="s">
        <v>135</v>
      </c>
      <c r="Q503" s="103"/>
    </row>
    <row r="504" spans="1:17" s="115" customFormat="1" ht="22.9" customHeight="1" x14ac:dyDescent="0.35">
      <c r="A504" s="103"/>
      <c r="B504" s="79">
        <v>7703</v>
      </c>
      <c r="C504" s="79" t="s">
        <v>1459</v>
      </c>
      <c r="D504" s="85" t="s">
        <v>63</v>
      </c>
      <c r="E504" s="133" t="s">
        <v>36</v>
      </c>
      <c r="F504" s="85" t="s">
        <v>32</v>
      </c>
      <c r="G504" s="135" t="s">
        <v>1462</v>
      </c>
      <c r="H504" s="90">
        <v>43497</v>
      </c>
      <c r="I504" s="81">
        <v>43504</v>
      </c>
      <c r="J504" s="91">
        <v>43502</v>
      </c>
      <c r="K504" s="118" t="s">
        <v>1469</v>
      </c>
      <c r="L504" s="92">
        <v>638</v>
      </c>
      <c r="M504" s="92" t="s">
        <v>132</v>
      </c>
      <c r="N504" s="83" t="s">
        <v>180</v>
      </c>
      <c r="O504" s="92" t="s">
        <v>140</v>
      </c>
      <c r="P504" s="92" t="s">
        <v>135</v>
      </c>
      <c r="Q504" s="103"/>
    </row>
    <row r="505" spans="1:17" s="115" customFormat="1" ht="22.9" customHeight="1" x14ac:dyDescent="0.35">
      <c r="A505" s="103"/>
      <c r="B505" s="79">
        <v>7703</v>
      </c>
      <c r="C505" s="79" t="s">
        <v>1461</v>
      </c>
      <c r="D505" s="85" t="s">
        <v>457</v>
      </c>
      <c r="E505" s="133" t="s">
        <v>36</v>
      </c>
      <c r="F505" s="85" t="s">
        <v>32</v>
      </c>
      <c r="G505" s="135" t="s">
        <v>1462</v>
      </c>
      <c r="H505" s="90">
        <v>43497</v>
      </c>
      <c r="I505" s="81">
        <v>43504</v>
      </c>
      <c r="J505" s="91">
        <v>43494</v>
      </c>
      <c r="K505" s="118" t="s">
        <v>1471</v>
      </c>
      <c r="L505" s="92">
        <v>197</v>
      </c>
      <c r="M505" s="92" t="s">
        <v>132</v>
      </c>
      <c r="N505" s="83" t="s">
        <v>180</v>
      </c>
      <c r="O505" s="92" t="s">
        <v>140</v>
      </c>
      <c r="P505" s="92" t="s">
        <v>135</v>
      </c>
      <c r="Q505" s="103"/>
    </row>
    <row r="506" spans="1:17" s="115" customFormat="1" ht="22.9" customHeight="1" x14ac:dyDescent="0.35">
      <c r="A506" s="103"/>
      <c r="B506" s="79">
        <v>7703</v>
      </c>
      <c r="C506" s="79" t="s">
        <v>1464</v>
      </c>
      <c r="D506" s="85" t="s">
        <v>89</v>
      </c>
      <c r="E506" s="133" t="s">
        <v>36</v>
      </c>
      <c r="F506" s="85" t="s">
        <v>96</v>
      </c>
      <c r="G506" s="85" t="s">
        <v>1473</v>
      </c>
      <c r="H506" s="90">
        <v>43497</v>
      </c>
      <c r="I506" s="81">
        <v>43504</v>
      </c>
      <c r="J506" s="91">
        <v>43487</v>
      </c>
      <c r="K506" s="118" t="s">
        <v>120</v>
      </c>
      <c r="L506" s="92">
        <v>120</v>
      </c>
      <c r="M506" s="92" t="s">
        <v>132</v>
      </c>
      <c r="N506" s="83" t="s">
        <v>180</v>
      </c>
      <c r="O506" s="92" t="s">
        <v>120</v>
      </c>
      <c r="P506" s="92" t="s">
        <v>135</v>
      </c>
      <c r="Q506" s="103"/>
    </row>
    <row r="507" spans="1:17" s="115" customFormat="1" ht="22.9" customHeight="1" x14ac:dyDescent="0.35">
      <c r="A507" s="103"/>
      <c r="B507" s="79">
        <v>7703</v>
      </c>
      <c r="C507" s="79" t="s">
        <v>1466</v>
      </c>
      <c r="D507" s="85" t="s">
        <v>89</v>
      </c>
      <c r="E507" s="133" t="s">
        <v>36</v>
      </c>
      <c r="F507" s="85" t="s">
        <v>32</v>
      </c>
      <c r="G507" s="85" t="s">
        <v>1475</v>
      </c>
      <c r="H507" s="90">
        <v>43497</v>
      </c>
      <c r="I507" s="81">
        <v>43504</v>
      </c>
      <c r="J507" s="91">
        <v>43502</v>
      </c>
      <c r="K507" s="118" t="s">
        <v>120</v>
      </c>
      <c r="L507" s="92">
        <v>65</v>
      </c>
      <c r="M507" s="92" t="s">
        <v>132</v>
      </c>
      <c r="N507" s="83" t="s">
        <v>180</v>
      </c>
      <c r="O507" s="92" t="s">
        <v>120</v>
      </c>
      <c r="P507" s="92" t="s">
        <v>135</v>
      </c>
      <c r="Q507" s="103"/>
    </row>
    <row r="508" spans="1:17" s="115" customFormat="1" ht="42" customHeight="1" x14ac:dyDescent="0.35">
      <c r="A508" s="103"/>
      <c r="B508" s="79">
        <v>7706</v>
      </c>
      <c r="C508" s="79" t="s">
        <v>1468</v>
      </c>
      <c r="D508" s="85" t="s">
        <v>201</v>
      </c>
      <c r="E508" s="85" t="s">
        <v>387</v>
      </c>
      <c r="F508" s="85" t="s">
        <v>202</v>
      </c>
      <c r="G508" s="135" t="s">
        <v>1607</v>
      </c>
      <c r="H508" s="90">
        <v>43497</v>
      </c>
      <c r="I508" s="81">
        <v>43504</v>
      </c>
      <c r="J508" s="81">
        <v>43501</v>
      </c>
      <c r="K508" s="118" t="s">
        <v>1477</v>
      </c>
      <c r="L508" s="92">
        <v>4559801.9400000004</v>
      </c>
      <c r="M508" s="92" t="s">
        <v>132</v>
      </c>
      <c r="N508" s="83" t="s">
        <v>180</v>
      </c>
      <c r="O508" s="92" t="s">
        <v>140</v>
      </c>
      <c r="P508" s="92" t="s">
        <v>135</v>
      </c>
      <c r="Q508" s="103"/>
    </row>
    <row r="509" spans="1:17" s="115" customFormat="1" ht="22.9" customHeight="1" x14ac:dyDescent="0.35">
      <c r="A509" s="103"/>
      <c r="B509" s="79">
        <v>7728</v>
      </c>
      <c r="C509" s="79" t="s">
        <v>1470</v>
      </c>
      <c r="D509" s="85" t="s">
        <v>1324</v>
      </c>
      <c r="E509" s="144" t="s">
        <v>1341</v>
      </c>
      <c r="F509" s="144" t="s">
        <v>96</v>
      </c>
      <c r="G509" s="85" t="s">
        <v>1481</v>
      </c>
      <c r="H509" s="90">
        <v>43497</v>
      </c>
      <c r="I509" s="81">
        <v>43507</v>
      </c>
      <c r="J509" s="91">
        <v>43490</v>
      </c>
      <c r="K509" s="118" t="s">
        <v>1482</v>
      </c>
      <c r="L509" s="92">
        <v>2610</v>
      </c>
      <c r="M509" s="92" t="s">
        <v>132</v>
      </c>
      <c r="N509" s="82" t="s">
        <v>901</v>
      </c>
      <c r="O509" s="92" t="s">
        <v>140</v>
      </c>
      <c r="P509" s="92" t="s">
        <v>135</v>
      </c>
      <c r="Q509" s="103"/>
    </row>
    <row r="510" spans="1:17" s="115" customFormat="1" ht="22.9" customHeight="1" x14ac:dyDescent="0.35">
      <c r="A510" s="103"/>
      <c r="B510" s="79">
        <v>7704</v>
      </c>
      <c r="C510" s="79" t="s">
        <v>1472</v>
      </c>
      <c r="D510" s="85" t="s">
        <v>89</v>
      </c>
      <c r="E510" s="133" t="s">
        <v>36</v>
      </c>
      <c r="F510" s="85" t="s">
        <v>32</v>
      </c>
      <c r="G510" s="135" t="s">
        <v>1487</v>
      </c>
      <c r="H510" s="90">
        <v>43497</v>
      </c>
      <c r="I510" s="81">
        <v>43504</v>
      </c>
      <c r="J510" s="91">
        <v>43496</v>
      </c>
      <c r="K510" s="118" t="s">
        <v>120</v>
      </c>
      <c r="L510" s="92">
        <v>216</v>
      </c>
      <c r="M510" s="92" t="s">
        <v>132</v>
      </c>
      <c r="N510" s="83" t="s">
        <v>252</v>
      </c>
      <c r="O510" s="92" t="s">
        <v>120</v>
      </c>
      <c r="P510" s="92" t="s">
        <v>135</v>
      </c>
      <c r="Q510" s="103"/>
    </row>
    <row r="511" spans="1:17" s="115" customFormat="1" ht="22.9" customHeight="1" x14ac:dyDescent="0.35">
      <c r="A511" s="103"/>
      <c r="B511" s="79">
        <v>7704</v>
      </c>
      <c r="C511" s="79" t="s">
        <v>1474</v>
      </c>
      <c r="D511" s="85" t="s">
        <v>89</v>
      </c>
      <c r="E511" s="133" t="s">
        <v>36</v>
      </c>
      <c r="F511" s="85" t="s">
        <v>32</v>
      </c>
      <c r="G511" s="135" t="s">
        <v>1487</v>
      </c>
      <c r="H511" s="90">
        <v>43497</v>
      </c>
      <c r="I511" s="81">
        <v>43504</v>
      </c>
      <c r="J511" s="91">
        <v>43496</v>
      </c>
      <c r="K511" s="118" t="s">
        <v>120</v>
      </c>
      <c r="L511" s="92">
        <v>160</v>
      </c>
      <c r="M511" s="92" t="s">
        <v>132</v>
      </c>
      <c r="N511" s="83" t="s">
        <v>252</v>
      </c>
      <c r="O511" s="92" t="s">
        <v>120</v>
      </c>
      <c r="P511" s="92" t="s">
        <v>135</v>
      </c>
      <c r="Q511" s="103"/>
    </row>
    <row r="512" spans="1:17" s="115" customFormat="1" ht="22.9" customHeight="1" x14ac:dyDescent="0.35">
      <c r="A512" s="103"/>
      <c r="B512" s="79">
        <v>7704</v>
      </c>
      <c r="C512" s="79" t="s">
        <v>1476</v>
      </c>
      <c r="D512" s="85" t="s">
        <v>1490</v>
      </c>
      <c r="E512" s="133" t="s">
        <v>36</v>
      </c>
      <c r="F512" s="85" t="s">
        <v>96</v>
      </c>
      <c r="G512" s="135" t="s">
        <v>1675</v>
      </c>
      <c r="H512" s="90">
        <v>43497</v>
      </c>
      <c r="I512" s="81">
        <v>43504</v>
      </c>
      <c r="J512" s="91">
        <v>43501</v>
      </c>
      <c r="K512" s="118" t="s">
        <v>120</v>
      </c>
      <c r="L512" s="92">
        <v>150</v>
      </c>
      <c r="M512" s="92" t="s">
        <v>132</v>
      </c>
      <c r="N512" s="83" t="s">
        <v>252</v>
      </c>
      <c r="O512" s="92" t="s">
        <v>120</v>
      </c>
      <c r="P512" s="92" t="s">
        <v>135</v>
      </c>
      <c r="Q512" s="103"/>
    </row>
    <row r="513" spans="1:17" s="115" customFormat="1" ht="36" customHeight="1" x14ac:dyDescent="0.35">
      <c r="A513" s="140"/>
      <c r="B513" s="79">
        <v>7733</v>
      </c>
      <c r="C513" s="79" t="s">
        <v>1679</v>
      </c>
      <c r="D513" s="85" t="s">
        <v>877</v>
      </c>
      <c r="E513" s="133" t="s">
        <v>387</v>
      </c>
      <c r="F513" s="85" t="s">
        <v>780</v>
      </c>
      <c r="G513" s="135" t="s">
        <v>1608</v>
      </c>
      <c r="H513" s="90">
        <v>43497</v>
      </c>
      <c r="I513" s="81">
        <v>43509</v>
      </c>
      <c r="J513" s="91">
        <v>43493</v>
      </c>
      <c r="K513" s="118" t="s">
        <v>1491</v>
      </c>
      <c r="L513" s="92">
        <v>362112.34</v>
      </c>
      <c r="M513" s="92" t="s">
        <v>132</v>
      </c>
      <c r="N513" s="83" t="s">
        <v>180</v>
      </c>
      <c r="O513" s="92" t="s">
        <v>140</v>
      </c>
      <c r="P513" s="92" t="s">
        <v>135</v>
      </c>
      <c r="Q513" s="103"/>
    </row>
    <row r="514" spans="1:17" s="115" customFormat="1" ht="42" customHeight="1" x14ac:dyDescent="0.35">
      <c r="A514" s="103"/>
      <c r="B514" s="79">
        <v>7784</v>
      </c>
      <c r="C514" s="79" t="s">
        <v>1678</v>
      </c>
      <c r="D514" s="85" t="s">
        <v>877</v>
      </c>
      <c r="E514" s="133" t="s">
        <v>387</v>
      </c>
      <c r="F514" s="85" t="s">
        <v>780</v>
      </c>
      <c r="G514" s="135" t="s">
        <v>1609</v>
      </c>
      <c r="H514" s="90">
        <v>43497</v>
      </c>
      <c r="I514" s="81">
        <v>43514</v>
      </c>
      <c r="J514" s="81">
        <v>43507</v>
      </c>
      <c r="K514" s="118" t="s">
        <v>1502</v>
      </c>
      <c r="L514" s="92">
        <v>694490.42</v>
      </c>
      <c r="M514" s="92" t="s">
        <v>132</v>
      </c>
      <c r="N514" s="83" t="s">
        <v>180</v>
      </c>
      <c r="O514" s="92" t="s">
        <v>140</v>
      </c>
      <c r="P514" s="92" t="s">
        <v>135</v>
      </c>
      <c r="Q514" s="103"/>
    </row>
    <row r="515" spans="1:17" s="115" customFormat="1" ht="32.5" customHeight="1" x14ac:dyDescent="0.35">
      <c r="A515" s="103"/>
      <c r="B515" s="79">
        <v>7785</v>
      </c>
      <c r="C515" s="79" t="s">
        <v>1499</v>
      </c>
      <c r="D515" s="133" t="s">
        <v>66</v>
      </c>
      <c r="E515" s="133" t="s">
        <v>387</v>
      </c>
      <c r="F515" s="85" t="s">
        <v>386</v>
      </c>
      <c r="G515" s="135" t="s">
        <v>1665</v>
      </c>
      <c r="H515" s="90">
        <v>43497</v>
      </c>
      <c r="I515" s="81">
        <v>43514</v>
      </c>
      <c r="J515" s="91">
        <v>43510</v>
      </c>
      <c r="K515" s="118" t="s">
        <v>1504</v>
      </c>
      <c r="L515" s="92">
        <v>184384.59</v>
      </c>
      <c r="M515" s="92" t="s">
        <v>132</v>
      </c>
      <c r="N515" s="83" t="s">
        <v>180</v>
      </c>
      <c r="O515" s="92" t="s">
        <v>140</v>
      </c>
      <c r="P515" s="92" t="s">
        <v>135</v>
      </c>
      <c r="Q515" s="103"/>
    </row>
    <row r="516" spans="1:17" s="115" customFormat="1" ht="22.9" customHeight="1" x14ac:dyDescent="0.35">
      <c r="A516" s="103"/>
      <c r="B516" s="79">
        <v>7789</v>
      </c>
      <c r="C516" s="79" t="s">
        <v>1480</v>
      </c>
      <c r="D516" s="85" t="s">
        <v>1507</v>
      </c>
      <c r="E516" s="133" t="s">
        <v>36</v>
      </c>
      <c r="F516" s="85" t="s">
        <v>32</v>
      </c>
      <c r="G516" s="135" t="s">
        <v>5</v>
      </c>
      <c r="H516" s="90">
        <v>43497</v>
      </c>
      <c r="I516" s="81">
        <v>43514</v>
      </c>
      <c r="J516" s="81">
        <v>43514</v>
      </c>
      <c r="K516" s="118" t="s">
        <v>1508</v>
      </c>
      <c r="L516" s="92">
        <v>531.14</v>
      </c>
      <c r="M516" s="92" t="s">
        <v>132</v>
      </c>
      <c r="N516" s="83" t="s">
        <v>252</v>
      </c>
      <c r="O516" s="92" t="s">
        <v>140</v>
      </c>
      <c r="P516" s="92" t="s">
        <v>135</v>
      </c>
      <c r="Q516" s="103"/>
    </row>
    <row r="517" spans="1:17" s="115" customFormat="1" ht="22.9" customHeight="1" x14ac:dyDescent="0.35">
      <c r="A517" s="103"/>
      <c r="B517" s="79">
        <v>7789</v>
      </c>
      <c r="C517" s="79" t="s">
        <v>1483</v>
      </c>
      <c r="D517" s="133" t="s">
        <v>1509</v>
      </c>
      <c r="E517" s="133" t="s">
        <v>36</v>
      </c>
      <c r="F517" s="85" t="s">
        <v>32</v>
      </c>
      <c r="G517" s="135" t="s">
        <v>5</v>
      </c>
      <c r="H517" s="90">
        <v>43497</v>
      </c>
      <c r="I517" s="81">
        <v>43514</v>
      </c>
      <c r="J517" s="81">
        <v>43514</v>
      </c>
      <c r="K517" s="118" t="s">
        <v>1510</v>
      </c>
      <c r="L517" s="92">
        <v>939.76</v>
      </c>
      <c r="M517" s="92" t="s">
        <v>132</v>
      </c>
      <c r="N517" s="83" t="s">
        <v>252</v>
      </c>
      <c r="O517" s="92" t="s">
        <v>140</v>
      </c>
      <c r="P517" s="92" t="s">
        <v>135</v>
      </c>
      <c r="Q517" s="103"/>
    </row>
    <row r="518" spans="1:17" s="115" customFormat="1" ht="22.9" customHeight="1" x14ac:dyDescent="0.35">
      <c r="A518" s="103"/>
      <c r="B518" s="79">
        <v>7800</v>
      </c>
      <c r="C518" s="79" t="s">
        <v>1484</v>
      </c>
      <c r="D518" s="133" t="s">
        <v>1512</v>
      </c>
      <c r="E518" s="133" t="s">
        <v>38</v>
      </c>
      <c r="F518" s="85" t="s">
        <v>96</v>
      </c>
      <c r="G518" s="135" t="s">
        <v>1676</v>
      </c>
      <c r="H518" s="90">
        <v>43497</v>
      </c>
      <c r="I518" s="81">
        <v>43516</v>
      </c>
      <c r="J518" s="81">
        <v>43503</v>
      </c>
      <c r="K518" s="118" t="s">
        <v>1513</v>
      </c>
      <c r="L518" s="92">
        <v>84</v>
      </c>
      <c r="M518" s="92" t="s">
        <v>132</v>
      </c>
      <c r="N518" s="82" t="s">
        <v>901</v>
      </c>
      <c r="O518" s="92" t="s">
        <v>140</v>
      </c>
      <c r="P518" s="92" t="s">
        <v>135</v>
      </c>
      <c r="Q518" s="103"/>
    </row>
    <row r="519" spans="1:17" s="115" customFormat="1" ht="22.9" customHeight="1" x14ac:dyDescent="0.35">
      <c r="A519" s="103"/>
      <c r="B519" s="79">
        <v>7800</v>
      </c>
      <c r="C519" s="79" t="s">
        <v>1486</v>
      </c>
      <c r="D519" s="133" t="s">
        <v>1642</v>
      </c>
      <c r="E519" s="133" t="s">
        <v>38</v>
      </c>
      <c r="F519" s="85" t="s">
        <v>96</v>
      </c>
      <c r="G519" s="135" t="s">
        <v>1676</v>
      </c>
      <c r="H519" s="90">
        <v>43497</v>
      </c>
      <c r="I519" s="81">
        <v>43516</v>
      </c>
      <c r="J519" s="81">
        <v>43506</v>
      </c>
      <c r="K519" s="118" t="s">
        <v>1515</v>
      </c>
      <c r="L519" s="92">
        <v>62.4</v>
      </c>
      <c r="M519" s="92" t="s">
        <v>132</v>
      </c>
      <c r="N519" s="82" t="s">
        <v>901</v>
      </c>
      <c r="O519" s="92" t="s">
        <v>140</v>
      </c>
      <c r="P519" s="92" t="s">
        <v>135</v>
      </c>
      <c r="Q519" s="103"/>
    </row>
    <row r="520" spans="1:17" s="115" customFormat="1" ht="22.9" customHeight="1" x14ac:dyDescent="0.35">
      <c r="A520" s="103"/>
      <c r="B520" s="79">
        <v>7800</v>
      </c>
      <c r="C520" s="79" t="s">
        <v>1488</v>
      </c>
      <c r="D520" s="133" t="s">
        <v>1642</v>
      </c>
      <c r="E520" s="133" t="s">
        <v>38</v>
      </c>
      <c r="F520" s="85" t="s">
        <v>96</v>
      </c>
      <c r="G520" s="135" t="s">
        <v>1676</v>
      </c>
      <c r="H520" s="90">
        <v>43497</v>
      </c>
      <c r="I520" s="81">
        <v>43516</v>
      </c>
      <c r="J520" s="81">
        <v>43503</v>
      </c>
      <c r="K520" s="118" t="s">
        <v>1517</v>
      </c>
      <c r="L520" s="92">
        <v>456.8</v>
      </c>
      <c r="M520" s="92" t="s">
        <v>132</v>
      </c>
      <c r="N520" s="82" t="s">
        <v>901</v>
      </c>
      <c r="O520" s="92" t="s">
        <v>140</v>
      </c>
      <c r="P520" s="92" t="s">
        <v>135</v>
      </c>
      <c r="Q520" s="103"/>
    </row>
    <row r="521" spans="1:17" s="115" customFormat="1" ht="22.9" customHeight="1" x14ac:dyDescent="0.35">
      <c r="A521" s="103"/>
      <c r="B521" s="79">
        <v>7800</v>
      </c>
      <c r="C521" s="79" t="s">
        <v>1489</v>
      </c>
      <c r="D521" s="133" t="s">
        <v>1479</v>
      </c>
      <c r="E521" s="133" t="s">
        <v>38</v>
      </c>
      <c r="F521" s="85" t="s">
        <v>96</v>
      </c>
      <c r="G521" s="135" t="s">
        <v>1676</v>
      </c>
      <c r="H521" s="90">
        <v>43497</v>
      </c>
      <c r="I521" s="81">
        <v>43516</v>
      </c>
      <c r="J521" s="81">
        <v>43503</v>
      </c>
      <c r="K521" s="118" t="s">
        <v>1519</v>
      </c>
      <c r="L521" s="92">
        <v>344.71</v>
      </c>
      <c r="M521" s="92" t="s">
        <v>132</v>
      </c>
      <c r="N521" s="82" t="s">
        <v>901</v>
      </c>
      <c r="O521" s="92" t="s">
        <v>140</v>
      </c>
      <c r="P521" s="92" t="s">
        <v>135</v>
      </c>
      <c r="Q521" s="103"/>
    </row>
    <row r="522" spans="1:17" s="115" customFormat="1" ht="22.9" customHeight="1" x14ac:dyDescent="0.35">
      <c r="A522" s="103"/>
      <c r="B522" s="79">
        <v>7800</v>
      </c>
      <c r="C522" s="79" t="s">
        <v>1500</v>
      </c>
      <c r="D522" s="133" t="s">
        <v>189</v>
      </c>
      <c r="E522" s="133" t="s">
        <v>38</v>
      </c>
      <c r="F522" s="85" t="s">
        <v>96</v>
      </c>
      <c r="G522" s="135" t="s">
        <v>1676</v>
      </c>
      <c r="H522" s="90">
        <v>43497</v>
      </c>
      <c r="I522" s="81">
        <v>43516</v>
      </c>
      <c r="J522" s="81">
        <v>43506</v>
      </c>
      <c r="K522" s="118" t="s">
        <v>1521</v>
      </c>
      <c r="L522" s="92">
        <v>346.27</v>
      </c>
      <c r="M522" s="92" t="s">
        <v>132</v>
      </c>
      <c r="N522" s="82" t="s">
        <v>901</v>
      </c>
      <c r="O522" s="92" t="s">
        <v>140</v>
      </c>
      <c r="P522" s="92" t="s">
        <v>135</v>
      </c>
      <c r="Q522" s="103"/>
    </row>
    <row r="523" spans="1:17" s="115" customFormat="1" ht="22.9" customHeight="1" x14ac:dyDescent="0.35">
      <c r="A523" s="103"/>
      <c r="B523" s="79">
        <v>7800</v>
      </c>
      <c r="C523" s="79" t="s">
        <v>1501</v>
      </c>
      <c r="D523" s="133" t="s">
        <v>1478</v>
      </c>
      <c r="E523" s="133" t="s">
        <v>38</v>
      </c>
      <c r="F523" s="85" t="s">
        <v>96</v>
      </c>
      <c r="G523" s="135" t="s">
        <v>1676</v>
      </c>
      <c r="H523" s="90">
        <v>43497</v>
      </c>
      <c r="I523" s="81">
        <v>43516</v>
      </c>
      <c r="J523" s="81">
        <v>43511</v>
      </c>
      <c r="K523" s="118" t="s">
        <v>1522</v>
      </c>
      <c r="L523" s="92">
        <v>3000</v>
      </c>
      <c r="M523" s="92" t="s">
        <v>132</v>
      </c>
      <c r="N523" s="82" t="s">
        <v>901</v>
      </c>
      <c r="O523" s="92" t="s">
        <v>140</v>
      </c>
      <c r="P523" s="92" t="s">
        <v>135</v>
      </c>
      <c r="Q523" s="103"/>
    </row>
    <row r="524" spans="1:17" s="115" customFormat="1" ht="22.9" customHeight="1" x14ac:dyDescent="0.35">
      <c r="A524" s="103"/>
      <c r="B524" s="79">
        <v>7800</v>
      </c>
      <c r="C524" s="79" t="s">
        <v>1503</v>
      </c>
      <c r="D524" s="133" t="s">
        <v>189</v>
      </c>
      <c r="E524" s="133" t="s">
        <v>38</v>
      </c>
      <c r="F524" s="85" t="s">
        <v>96</v>
      </c>
      <c r="G524" s="135" t="s">
        <v>1676</v>
      </c>
      <c r="H524" s="90">
        <v>43497</v>
      </c>
      <c r="I524" s="81">
        <v>43516</v>
      </c>
      <c r="J524" s="81">
        <v>43512</v>
      </c>
      <c r="K524" s="118" t="s">
        <v>1525</v>
      </c>
      <c r="L524" s="92">
        <v>815.67</v>
      </c>
      <c r="M524" s="92" t="s">
        <v>132</v>
      </c>
      <c r="N524" s="82" t="s">
        <v>901</v>
      </c>
      <c r="O524" s="92" t="s">
        <v>140</v>
      </c>
      <c r="P524" s="92" t="s">
        <v>135</v>
      </c>
      <c r="Q524" s="103"/>
    </row>
    <row r="525" spans="1:17" s="115" customFormat="1" ht="22.9" customHeight="1" x14ac:dyDescent="0.35">
      <c r="A525" s="103"/>
      <c r="B525" s="79">
        <v>7800</v>
      </c>
      <c r="C525" s="79" t="s">
        <v>1505</v>
      </c>
      <c r="D525" s="133" t="s">
        <v>1527</v>
      </c>
      <c r="E525" s="133" t="s">
        <v>38</v>
      </c>
      <c r="F525" s="85" t="s">
        <v>96</v>
      </c>
      <c r="G525" s="135" t="s">
        <v>1676</v>
      </c>
      <c r="H525" s="90">
        <v>43497</v>
      </c>
      <c r="I525" s="81">
        <v>43516</v>
      </c>
      <c r="J525" s="81">
        <v>43507</v>
      </c>
      <c r="K525" s="125" t="s">
        <v>1603</v>
      </c>
      <c r="L525" s="92">
        <v>1334</v>
      </c>
      <c r="M525" s="92" t="s">
        <v>132</v>
      </c>
      <c r="N525" s="82" t="s">
        <v>901</v>
      </c>
      <c r="O525" s="92" t="s">
        <v>140</v>
      </c>
      <c r="P525" s="92" t="s">
        <v>135</v>
      </c>
      <c r="Q525" s="103"/>
    </row>
    <row r="526" spans="1:17" s="115" customFormat="1" ht="22.9" customHeight="1" x14ac:dyDescent="0.35">
      <c r="A526" s="103"/>
      <c r="B526" s="79">
        <v>7800</v>
      </c>
      <c r="C526" s="79" t="s">
        <v>1506</v>
      </c>
      <c r="D526" s="133" t="s">
        <v>1666</v>
      </c>
      <c r="E526" s="133" t="s">
        <v>38</v>
      </c>
      <c r="F526" s="85" t="s">
        <v>96</v>
      </c>
      <c r="G526" s="135" t="s">
        <v>1676</v>
      </c>
      <c r="H526" s="90">
        <v>43497</v>
      </c>
      <c r="I526" s="81">
        <v>43516</v>
      </c>
      <c r="J526" s="81">
        <v>43504</v>
      </c>
      <c r="K526" s="118" t="s">
        <v>1529</v>
      </c>
      <c r="L526" s="92">
        <v>3897.6</v>
      </c>
      <c r="M526" s="92" t="s">
        <v>132</v>
      </c>
      <c r="N526" s="82" t="s">
        <v>901</v>
      </c>
      <c r="O526" s="92" t="s">
        <v>140</v>
      </c>
      <c r="P526" s="92" t="s">
        <v>135</v>
      </c>
      <c r="Q526" s="103"/>
    </row>
    <row r="527" spans="1:17" s="115" customFormat="1" ht="22.9" customHeight="1" x14ac:dyDescent="0.35">
      <c r="A527" s="103"/>
      <c r="B527" s="79">
        <v>7800</v>
      </c>
      <c r="C527" s="79" t="s">
        <v>1511</v>
      </c>
      <c r="D527" s="133" t="s">
        <v>1131</v>
      </c>
      <c r="E527" s="133" t="s">
        <v>38</v>
      </c>
      <c r="F527" s="85" t="s">
        <v>96</v>
      </c>
      <c r="G527" s="135" t="s">
        <v>1676</v>
      </c>
      <c r="H527" s="90">
        <v>43497</v>
      </c>
      <c r="I527" s="81">
        <v>43516</v>
      </c>
      <c r="J527" s="81">
        <v>43504</v>
      </c>
      <c r="K527" s="118" t="s">
        <v>120</v>
      </c>
      <c r="L527" s="92">
        <v>380</v>
      </c>
      <c r="M527" s="92" t="s">
        <v>132</v>
      </c>
      <c r="N527" s="82" t="s">
        <v>901</v>
      </c>
      <c r="O527" s="92" t="s">
        <v>120</v>
      </c>
      <c r="P527" s="92" t="s">
        <v>135</v>
      </c>
      <c r="Q527" s="103"/>
    </row>
    <row r="528" spans="1:17" s="115" customFormat="1" ht="22.9" customHeight="1" x14ac:dyDescent="0.35">
      <c r="A528" s="103"/>
      <c r="B528" s="87">
        <v>7723</v>
      </c>
      <c r="C528" s="79" t="s">
        <v>1514</v>
      </c>
      <c r="D528" s="133" t="s">
        <v>1492</v>
      </c>
      <c r="E528" s="133" t="s">
        <v>38</v>
      </c>
      <c r="F528" s="85" t="s">
        <v>1485</v>
      </c>
      <c r="G528" s="135" t="s">
        <v>1493</v>
      </c>
      <c r="H528" s="90">
        <v>43497</v>
      </c>
      <c r="I528" s="81">
        <v>43507</v>
      </c>
      <c r="J528" s="91">
        <v>43521</v>
      </c>
      <c r="K528" s="88" t="s">
        <v>1537</v>
      </c>
      <c r="L528" s="92">
        <v>4944</v>
      </c>
      <c r="M528" s="92" t="s">
        <v>132</v>
      </c>
      <c r="N528" s="82" t="s">
        <v>901</v>
      </c>
      <c r="O528" s="92" t="s">
        <v>140</v>
      </c>
      <c r="P528" s="92" t="s">
        <v>135</v>
      </c>
      <c r="Q528" s="103"/>
    </row>
    <row r="529" spans="1:17" s="115" customFormat="1" ht="22.9" customHeight="1" x14ac:dyDescent="0.35">
      <c r="A529" s="103"/>
      <c r="B529" s="79">
        <v>7729</v>
      </c>
      <c r="C529" s="79" t="s">
        <v>1516</v>
      </c>
      <c r="D529" s="133" t="s">
        <v>1492</v>
      </c>
      <c r="E529" s="133" t="s">
        <v>38</v>
      </c>
      <c r="F529" s="85" t="s">
        <v>1485</v>
      </c>
      <c r="G529" s="135" t="s">
        <v>1494</v>
      </c>
      <c r="H529" s="90">
        <v>43497</v>
      </c>
      <c r="I529" s="81">
        <v>43507</v>
      </c>
      <c r="J529" s="91">
        <v>43521</v>
      </c>
      <c r="K529" s="118" t="s">
        <v>1538</v>
      </c>
      <c r="L529" s="92">
        <v>4944</v>
      </c>
      <c r="M529" s="92" t="s">
        <v>132</v>
      </c>
      <c r="N529" s="82" t="s">
        <v>901</v>
      </c>
      <c r="O529" s="92" t="s">
        <v>140</v>
      </c>
      <c r="P529" s="92" t="s">
        <v>135</v>
      </c>
      <c r="Q529" s="103"/>
    </row>
    <row r="530" spans="1:17" s="140" customFormat="1" ht="22.9" customHeight="1" x14ac:dyDescent="0.35">
      <c r="B530" s="87">
        <v>7820</v>
      </c>
      <c r="C530" s="79" t="s">
        <v>1518</v>
      </c>
      <c r="D530" s="85" t="s">
        <v>1492</v>
      </c>
      <c r="E530" s="133" t="s">
        <v>38</v>
      </c>
      <c r="F530" s="85" t="s">
        <v>1485</v>
      </c>
      <c r="G530" s="85" t="s">
        <v>1667</v>
      </c>
      <c r="H530" s="90">
        <v>43497</v>
      </c>
      <c r="I530" s="81">
        <v>43518</v>
      </c>
      <c r="J530" s="91">
        <v>43521</v>
      </c>
      <c r="K530" s="118" t="s">
        <v>1539</v>
      </c>
      <c r="L530" s="92">
        <v>4944</v>
      </c>
      <c r="M530" s="92" t="s">
        <v>132</v>
      </c>
      <c r="N530" s="82" t="s">
        <v>901</v>
      </c>
      <c r="O530" s="92" t="s">
        <v>140</v>
      </c>
      <c r="P530" s="92" t="s">
        <v>135</v>
      </c>
    </row>
    <row r="531" spans="1:17" s="140" customFormat="1" ht="22.9" customHeight="1" x14ac:dyDescent="0.35">
      <c r="B531" s="79" t="s">
        <v>1541</v>
      </c>
      <c r="C531" s="79" t="s">
        <v>1520</v>
      </c>
      <c r="D531" s="85" t="s">
        <v>1531</v>
      </c>
      <c r="E531" s="133" t="s">
        <v>36</v>
      </c>
      <c r="F531" s="85" t="s">
        <v>32</v>
      </c>
      <c r="G531" s="135" t="s">
        <v>1532</v>
      </c>
      <c r="H531" s="90">
        <v>43497</v>
      </c>
      <c r="I531" s="81">
        <v>43521</v>
      </c>
      <c r="J531" s="91">
        <v>43522</v>
      </c>
      <c r="K531" s="88" t="s">
        <v>1598</v>
      </c>
      <c r="L531" s="92">
        <v>4413</v>
      </c>
      <c r="M531" s="92" t="s">
        <v>132</v>
      </c>
      <c r="N531" s="83" t="s">
        <v>252</v>
      </c>
      <c r="O531" s="92" t="s">
        <v>140</v>
      </c>
      <c r="P531" s="92" t="s">
        <v>133</v>
      </c>
    </row>
    <row r="532" spans="1:17" s="140" customFormat="1" ht="22.9" customHeight="1" x14ac:dyDescent="0.35">
      <c r="B532" s="79" t="s">
        <v>1379</v>
      </c>
      <c r="C532" s="79" t="s">
        <v>1523</v>
      </c>
      <c r="D532" s="85" t="s">
        <v>1384</v>
      </c>
      <c r="E532" s="133" t="s">
        <v>36</v>
      </c>
      <c r="F532" s="85" t="s">
        <v>32</v>
      </c>
      <c r="G532" s="135" t="s">
        <v>22</v>
      </c>
      <c r="H532" s="90">
        <v>43497</v>
      </c>
      <c r="I532" s="81">
        <v>43523</v>
      </c>
      <c r="J532" s="91">
        <v>43526</v>
      </c>
      <c r="K532" s="125" t="s">
        <v>1604</v>
      </c>
      <c r="L532" s="92">
        <v>1245.56</v>
      </c>
      <c r="M532" s="92" t="s">
        <v>132</v>
      </c>
      <c r="N532" s="83" t="s">
        <v>252</v>
      </c>
      <c r="O532" s="92" t="s">
        <v>140</v>
      </c>
      <c r="P532" s="92" t="s">
        <v>133</v>
      </c>
    </row>
    <row r="533" spans="1:17" s="140" customFormat="1" ht="22.9" customHeight="1" x14ac:dyDescent="0.35">
      <c r="B533" s="79" t="s">
        <v>1379</v>
      </c>
      <c r="C533" s="79" t="s">
        <v>1524</v>
      </c>
      <c r="D533" s="85" t="s">
        <v>225</v>
      </c>
      <c r="E533" s="133" t="s">
        <v>36</v>
      </c>
      <c r="F533" s="85" t="s">
        <v>32</v>
      </c>
      <c r="G533" s="135" t="s">
        <v>1453</v>
      </c>
      <c r="H533" s="90">
        <v>43497</v>
      </c>
      <c r="I533" s="81">
        <v>43501</v>
      </c>
      <c r="J533" s="81">
        <v>43501</v>
      </c>
      <c r="K533" s="118" t="s">
        <v>1546</v>
      </c>
      <c r="L533" s="92">
        <v>400.11</v>
      </c>
      <c r="M533" s="92" t="s">
        <v>132</v>
      </c>
      <c r="N533" s="83" t="s">
        <v>252</v>
      </c>
      <c r="O533" s="92" t="s">
        <v>140</v>
      </c>
      <c r="P533" s="92" t="s">
        <v>133</v>
      </c>
    </row>
    <row r="534" spans="1:17" s="140" customFormat="1" ht="22.9" customHeight="1" x14ac:dyDescent="0.35">
      <c r="B534" s="79" t="s">
        <v>1379</v>
      </c>
      <c r="C534" s="79" t="s">
        <v>1526</v>
      </c>
      <c r="D534" s="85" t="s">
        <v>1381</v>
      </c>
      <c r="E534" s="133" t="s">
        <v>36</v>
      </c>
      <c r="F534" s="85" t="s">
        <v>967</v>
      </c>
      <c r="G534" s="85" t="s">
        <v>969</v>
      </c>
      <c r="H534" s="90">
        <v>43497</v>
      </c>
      <c r="I534" s="81">
        <v>43510</v>
      </c>
      <c r="J534" s="91">
        <v>43481</v>
      </c>
      <c r="K534" s="118" t="s">
        <v>1547</v>
      </c>
      <c r="L534" s="92">
        <v>499</v>
      </c>
      <c r="M534" s="92" t="s">
        <v>132</v>
      </c>
      <c r="N534" s="83" t="s">
        <v>252</v>
      </c>
      <c r="O534" s="92" t="s">
        <v>140</v>
      </c>
      <c r="P534" s="92" t="s">
        <v>133</v>
      </c>
    </row>
    <row r="535" spans="1:17" s="115" customFormat="1" ht="22.9" customHeight="1" x14ac:dyDescent="0.35">
      <c r="A535" s="103"/>
      <c r="B535" s="79" t="s">
        <v>1379</v>
      </c>
      <c r="C535" s="79" t="s">
        <v>1528</v>
      </c>
      <c r="D535" s="85" t="s">
        <v>1548</v>
      </c>
      <c r="E535" s="133" t="s">
        <v>36</v>
      </c>
      <c r="F535" s="85" t="s">
        <v>32</v>
      </c>
      <c r="G535" s="85" t="s">
        <v>1462</v>
      </c>
      <c r="H535" s="90">
        <v>43497</v>
      </c>
      <c r="I535" s="81">
        <v>43507</v>
      </c>
      <c r="J535" s="81">
        <v>43507</v>
      </c>
      <c r="K535" s="118" t="s">
        <v>1549</v>
      </c>
      <c r="L535" s="92">
        <v>873</v>
      </c>
      <c r="M535" s="92" t="s">
        <v>132</v>
      </c>
      <c r="N535" s="83" t="s">
        <v>252</v>
      </c>
      <c r="O535" s="92" t="s">
        <v>140</v>
      </c>
      <c r="P535" s="92" t="s">
        <v>133</v>
      </c>
      <c r="Q535" s="103"/>
    </row>
    <row r="536" spans="1:17" s="146" customFormat="1" ht="22.9" customHeight="1" x14ac:dyDescent="0.35">
      <c r="A536" s="145"/>
      <c r="B536" s="79" t="s">
        <v>1379</v>
      </c>
      <c r="C536" s="79" t="s">
        <v>1530</v>
      </c>
      <c r="D536" s="85" t="s">
        <v>89</v>
      </c>
      <c r="E536" s="133" t="s">
        <v>36</v>
      </c>
      <c r="F536" s="85" t="s">
        <v>32</v>
      </c>
      <c r="G536" s="85" t="s">
        <v>1605</v>
      </c>
      <c r="H536" s="90">
        <v>43497</v>
      </c>
      <c r="I536" s="81">
        <v>43507</v>
      </c>
      <c r="J536" s="81">
        <v>43507</v>
      </c>
      <c r="K536" s="118" t="s">
        <v>120</v>
      </c>
      <c r="L536" s="92">
        <v>87.3</v>
      </c>
      <c r="M536" s="92" t="s">
        <v>132</v>
      </c>
      <c r="N536" s="83" t="s">
        <v>252</v>
      </c>
      <c r="O536" s="92" t="s">
        <v>140</v>
      </c>
      <c r="P536" s="92" t="s">
        <v>133</v>
      </c>
      <c r="Q536" s="145"/>
    </row>
    <row r="537" spans="1:17" s="115" customFormat="1" ht="22.9" customHeight="1" x14ac:dyDescent="0.35">
      <c r="A537" s="103"/>
      <c r="B537" s="87" t="s">
        <v>1386</v>
      </c>
      <c r="C537" s="79" t="s">
        <v>1533</v>
      </c>
      <c r="D537" s="133" t="s">
        <v>4</v>
      </c>
      <c r="E537" s="133" t="s">
        <v>36</v>
      </c>
      <c r="F537" s="85" t="s">
        <v>591</v>
      </c>
      <c r="G537" s="135" t="s">
        <v>1495</v>
      </c>
      <c r="H537" s="90">
        <v>43497</v>
      </c>
      <c r="I537" s="81">
        <v>43511</v>
      </c>
      <c r="J537" s="91">
        <v>43517</v>
      </c>
      <c r="K537" s="118" t="s">
        <v>1570</v>
      </c>
      <c r="L537" s="92">
        <v>58295.34</v>
      </c>
      <c r="M537" s="92" t="s">
        <v>132</v>
      </c>
      <c r="N537" s="83" t="s">
        <v>252</v>
      </c>
      <c r="O537" s="92" t="s">
        <v>140</v>
      </c>
      <c r="P537" s="92" t="s">
        <v>133</v>
      </c>
      <c r="Q537" s="103"/>
    </row>
    <row r="538" spans="1:17" s="115" customFormat="1" ht="22.9" customHeight="1" x14ac:dyDescent="0.35">
      <c r="A538" s="103"/>
      <c r="B538" s="87" t="s">
        <v>426</v>
      </c>
      <c r="C538" s="79" t="s">
        <v>1534</v>
      </c>
      <c r="D538" s="133" t="s">
        <v>6</v>
      </c>
      <c r="E538" s="133" t="s">
        <v>36</v>
      </c>
      <c r="F538" s="85" t="s">
        <v>35</v>
      </c>
      <c r="G538" s="135" t="s">
        <v>1496</v>
      </c>
      <c r="H538" s="90">
        <v>43497</v>
      </c>
      <c r="I538" s="81">
        <v>43510</v>
      </c>
      <c r="J538" s="91">
        <v>43515</v>
      </c>
      <c r="K538" s="118" t="s">
        <v>1571</v>
      </c>
      <c r="L538" s="92">
        <v>10211.969999999999</v>
      </c>
      <c r="M538" s="92" t="s">
        <v>132</v>
      </c>
      <c r="N538" s="83" t="s">
        <v>252</v>
      </c>
      <c r="O538" s="92" t="s">
        <v>140</v>
      </c>
      <c r="P538" s="92" t="s">
        <v>133</v>
      </c>
      <c r="Q538" s="103"/>
    </row>
    <row r="539" spans="1:17" s="115" customFormat="1" ht="22.9" customHeight="1" x14ac:dyDescent="0.35">
      <c r="A539" s="103"/>
      <c r="B539" s="87" t="s">
        <v>426</v>
      </c>
      <c r="C539" s="79" t="s">
        <v>1535</v>
      </c>
      <c r="D539" s="133" t="s">
        <v>6</v>
      </c>
      <c r="E539" s="133" t="s">
        <v>36</v>
      </c>
      <c r="F539" s="85" t="s">
        <v>35</v>
      </c>
      <c r="G539" s="135" t="s">
        <v>1497</v>
      </c>
      <c r="H539" s="90">
        <v>43497</v>
      </c>
      <c r="I539" s="81">
        <v>43523</v>
      </c>
      <c r="J539" s="81">
        <v>43523</v>
      </c>
      <c r="K539" s="118" t="s">
        <v>1572</v>
      </c>
      <c r="L539" s="92">
        <f>10211.97+1166.31</f>
        <v>11378.279999999999</v>
      </c>
      <c r="M539" s="92" t="s">
        <v>132</v>
      </c>
      <c r="N539" s="83" t="s">
        <v>252</v>
      </c>
      <c r="O539" s="92" t="s">
        <v>140</v>
      </c>
      <c r="P539" s="92" t="s">
        <v>133</v>
      </c>
      <c r="Q539" s="103"/>
    </row>
    <row r="540" spans="1:17" s="115" customFormat="1" ht="22.9" customHeight="1" x14ac:dyDescent="0.35">
      <c r="A540" s="103"/>
      <c r="B540" s="87" t="s">
        <v>426</v>
      </c>
      <c r="C540" s="79" t="s">
        <v>1536</v>
      </c>
      <c r="D540" s="133" t="s">
        <v>92</v>
      </c>
      <c r="E540" s="133" t="s">
        <v>36</v>
      </c>
      <c r="F540" s="85" t="s">
        <v>35</v>
      </c>
      <c r="G540" s="135" t="s">
        <v>1496</v>
      </c>
      <c r="H540" s="90">
        <v>43497</v>
      </c>
      <c r="I540" s="81">
        <v>43510</v>
      </c>
      <c r="J540" s="91">
        <v>43515</v>
      </c>
      <c r="K540" s="118" t="s">
        <v>1573</v>
      </c>
      <c r="L540" s="92">
        <v>7316.76</v>
      </c>
      <c r="M540" s="92" t="s">
        <v>132</v>
      </c>
      <c r="N540" s="83" t="s">
        <v>252</v>
      </c>
      <c r="O540" s="92" t="s">
        <v>140</v>
      </c>
      <c r="P540" s="92" t="s">
        <v>133</v>
      </c>
      <c r="Q540" s="103"/>
    </row>
    <row r="541" spans="1:17" s="115" customFormat="1" ht="22.9" customHeight="1" x14ac:dyDescent="0.35">
      <c r="A541" s="103"/>
      <c r="B541" s="87" t="s">
        <v>426</v>
      </c>
      <c r="C541" s="79" t="s">
        <v>1540</v>
      </c>
      <c r="D541" s="133" t="s">
        <v>92</v>
      </c>
      <c r="E541" s="133" t="s">
        <v>36</v>
      </c>
      <c r="F541" s="85" t="s">
        <v>35</v>
      </c>
      <c r="G541" s="135" t="s">
        <v>1497</v>
      </c>
      <c r="H541" s="90">
        <v>43497</v>
      </c>
      <c r="I541" s="81">
        <v>43523</v>
      </c>
      <c r="J541" s="81">
        <v>43523</v>
      </c>
      <c r="K541" s="118" t="s">
        <v>1574</v>
      </c>
      <c r="L541" s="92">
        <f>7316.76+1171.67</f>
        <v>8488.43</v>
      </c>
      <c r="M541" s="92" t="s">
        <v>132</v>
      </c>
      <c r="N541" s="83" t="s">
        <v>252</v>
      </c>
      <c r="O541" s="92" t="s">
        <v>140</v>
      </c>
      <c r="P541" s="92" t="s">
        <v>133</v>
      </c>
      <c r="Q541" s="103"/>
    </row>
    <row r="542" spans="1:17" s="115" customFormat="1" ht="22.9" customHeight="1" x14ac:dyDescent="0.35">
      <c r="A542" s="103"/>
      <c r="B542" s="87" t="s">
        <v>426</v>
      </c>
      <c r="C542" s="79" t="s">
        <v>1542</v>
      </c>
      <c r="D542" s="133" t="s">
        <v>541</v>
      </c>
      <c r="E542" s="133" t="s">
        <v>36</v>
      </c>
      <c r="F542" s="85" t="s">
        <v>35</v>
      </c>
      <c r="G542" s="135" t="s">
        <v>1496</v>
      </c>
      <c r="H542" s="90">
        <v>43497</v>
      </c>
      <c r="I542" s="81">
        <v>43510</v>
      </c>
      <c r="J542" s="91">
        <v>43515</v>
      </c>
      <c r="K542" s="118" t="s">
        <v>1575</v>
      </c>
      <c r="L542" s="92">
        <v>28749.73</v>
      </c>
      <c r="M542" s="92" t="s">
        <v>132</v>
      </c>
      <c r="N542" s="83" t="s">
        <v>252</v>
      </c>
      <c r="O542" s="92" t="s">
        <v>140</v>
      </c>
      <c r="P542" s="92" t="s">
        <v>133</v>
      </c>
      <c r="Q542" s="103"/>
    </row>
    <row r="543" spans="1:17" s="115" customFormat="1" ht="22.9" customHeight="1" x14ac:dyDescent="0.35">
      <c r="A543" s="103"/>
      <c r="B543" s="87" t="s">
        <v>426</v>
      </c>
      <c r="C543" s="79" t="s">
        <v>1543</v>
      </c>
      <c r="D543" s="133" t="s">
        <v>541</v>
      </c>
      <c r="E543" s="133" t="s">
        <v>36</v>
      </c>
      <c r="F543" s="85" t="s">
        <v>35</v>
      </c>
      <c r="G543" s="135" t="s">
        <v>1497</v>
      </c>
      <c r="H543" s="90">
        <v>43497</v>
      </c>
      <c r="I543" s="81">
        <v>43523</v>
      </c>
      <c r="J543" s="81">
        <v>43523</v>
      </c>
      <c r="K543" s="88" t="s">
        <v>1576</v>
      </c>
      <c r="L543" s="92">
        <f>28749.73+4198.21</f>
        <v>32947.94</v>
      </c>
      <c r="M543" s="92" t="s">
        <v>132</v>
      </c>
      <c r="N543" s="83" t="s">
        <v>252</v>
      </c>
      <c r="O543" s="92" t="s">
        <v>140</v>
      </c>
      <c r="P543" s="92" t="s">
        <v>133</v>
      </c>
      <c r="Q543" s="103"/>
    </row>
    <row r="544" spans="1:17" s="115" customFormat="1" ht="22.9" customHeight="1" x14ac:dyDescent="0.35">
      <c r="A544" s="103"/>
      <c r="B544" s="87" t="s">
        <v>426</v>
      </c>
      <c r="C544" s="79" t="s">
        <v>1544</v>
      </c>
      <c r="D544" s="133" t="s">
        <v>93</v>
      </c>
      <c r="E544" s="133" t="s">
        <v>36</v>
      </c>
      <c r="F544" s="85" t="s">
        <v>35</v>
      </c>
      <c r="G544" s="135" t="s">
        <v>1496</v>
      </c>
      <c r="H544" s="90">
        <v>43497</v>
      </c>
      <c r="I544" s="81">
        <v>43510</v>
      </c>
      <c r="J544" s="91">
        <v>43515</v>
      </c>
      <c r="K544" s="118" t="s">
        <v>1577</v>
      </c>
      <c r="L544" s="92">
        <v>11677.3</v>
      </c>
      <c r="M544" s="92" t="s">
        <v>132</v>
      </c>
      <c r="N544" s="83" t="s">
        <v>252</v>
      </c>
      <c r="O544" s="92" t="s">
        <v>140</v>
      </c>
      <c r="P544" s="92" t="s">
        <v>133</v>
      </c>
      <c r="Q544" s="103"/>
    </row>
    <row r="545" spans="1:17" s="115" customFormat="1" ht="22.9" customHeight="1" x14ac:dyDescent="0.35">
      <c r="A545" s="103"/>
      <c r="B545" s="87" t="s">
        <v>426</v>
      </c>
      <c r="C545" s="79" t="s">
        <v>1545</v>
      </c>
      <c r="D545" s="133" t="s">
        <v>93</v>
      </c>
      <c r="E545" s="133" t="s">
        <v>36</v>
      </c>
      <c r="F545" s="85" t="s">
        <v>35</v>
      </c>
      <c r="G545" s="135" t="s">
        <v>1497</v>
      </c>
      <c r="H545" s="90">
        <v>43497</v>
      </c>
      <c r="I545" s="81">
        <v>43523</v>
      </c>
      <c r="J545" s="81">
        <v>43523</v>
      </c>
      <c r="K545" s="118" t="s">
        <v>1578</v>
      </c>
      <c r="L545" s="92">
        <f>11677.3+1935.17</f>
        <v>13612.47</v>
      </c>
      <c r="M545" s="92" t="s">
        <v>132</v>
      </c>
      <c r="N545" s="83" t="s">
        <v>252</v>
      </c>
      <c r="O545" s="92" t="s">
        <v>140</v>
      </c>
      <c r="P545" s="92" t="s">
        <v>133</v>
      </c>
      <c r="Q545" s="103"/>
    </row>
    <row r="546" spans="1:17" s="115" customFormat="1" ht="22.9" customHeight="1" x14ac:dyDescent="0.35">
      <c r="A546" s="103"/>
      <c r="B546" s="87" t="s">
        <v>426</v>
      </c>
      <c r="C546" s="79" t="s">
        <v>1550</v>
      </c>
      <c r="D546" s="133" t="s">
        <v>124</v>
      </c>
      <c r="E546" s="133" t="s">
        <v>38</v>
      </c>
      <c r="F546" s="85" t="s">
        <v>35</v>
      </c>
      <c r="G546" s="135" t="s">
        <v>1496</v>
      </c>
      <c r="H546" s="90">
        <v>43497</v>
      </c>
      <c r="I546" s="81">
        <v>43510</v>
      </c>
      <c r="J546" s="91">
        <v>43515</v>
      </c>
      <c r="K546" s="118" t="s">
        <v>1579</v>
      </c>
      <c r="L546" s="92">
        <v>5903.6</v>
      </c>
      <c r="M546" s="92" t="s">
        <v>132</v>
      </c>
      <c r="N546" s="83" t="s">
        <v>252</v>
      </c>
      <c r="O546" s="92" t="s">
        <v>140</v>
      </c>
      <c r="P546" s="92" t="s">
        <v>133</v>
      </c>
      <c r="Q546" s="103"/>
    </row>
    <row r="547" spans="1:17" s="115" customFormat="1" ht="22.9" customHeight="1" x14ac:dyDescent="0.35">
      <c r="A547" s="103"/>
      <c r="B547" s="87" t="s">
        <v>426</v>
      </c>
      <c r="C547" s="79" t="s">
        <v>1551</v>
      </c>
      <c r="D547" s="133" t="s">
        <v>124</v>
      </c>
      <c r="E547" s="133" t="s">
        <v>38</v>
      </c>
      <c r="F547" s="85" t="s">
        <v>35</v>
      </c>
      <c r="G547" s="135" t="s">
        <v>1497</v>
      </c>
      <c r="H547" s="90">
        <v>43497</v>
      </c>
      <c r="I547" s="81">
        <v>43523</v>
      </c>
      <c r="J547" s="81">
        <v>43523</v>
      </c>
      <c r="K547" s="118" t="s">
        <v>1580</v>
      </c>
      <c r="L547" s="92">
        <f>5903.6+1159.33</f>
        <v>7062.93</v>
      </c>
      <c r="M547" s="92" t="s">
        <v>132</v>
      </c>
      <c r="N547" s="83" t="s">
        <v>252</v>
      </c>
      <c r="O547" s="92" t="s">
        <v>140</v>
      </c>
      <c r="P547" s="92" t="s">
        <v>133</v>
      </c>
      <c r="Q547" s="103"/>
    </row>
    <row r="548" spans="1:17" s="115" customFormat="1" ht="22.9" customHeight="1" x14ac:dyDescent="0.35">
      <c r="A548" s="103"/>
      <c r="B548" s="87" t="s">
        <v>426</v>
      </c>
      <c r="C548" s="79" t="s">
        <v>1552</v>
      </c>
      <c r="D548" s="133" t="s">
        <v>624</v>
      </c>
      <c r="E548" s="133" t="s">
        <v>38</v>
      </c>
      <c r="F548" s="85" t="s">
        <v>35</v>
      </c>
      <c r="G548" s="135" t="s">
        <v>1496</v>
      </c>
      <c r="H548" s="90">
        <v>43497</v>
      </c>
      <c r="I548" s="81">
        <v>43510</v>
      </c>
      <c r="J548" s="91">
        <v>43515</v>
      </c>
      <c r="K548" s="118" t="s">
        <v>1581</v>
      </c>
      <c r="L548" s="92">
        <v>5903.6</v>
      </c>
      <c r="M548" s="92" t="s">
        <v>132</v>
      </c>
      <c r="N548" s="83" t="s">
        <v>252</v>
      </c>
      <c r="O548" s="92" t="s">
        <v>140</v>
      </c>
      <c r="P548" s="92" t="s">
        <v>133</v>
      </c>
      <c r="Q548" s="103"/>
    </row>
    <row r="549" spans="1:17" s="115" customFormat="1" ht="22.9" customHeight="1" x14ac:dyDescent="0.35">
      <c r="A549" s="103"/>
      <c r="B549" s="87" t="s">
        <v>426</v>
      </c>
      <c r="C549" s="79" t="s">
        <v>1553</v>
      </c>
      <c r="D549" s="133" t="s">
        <v>624</v>
      </c>
      <c r="E549" s="133" t="s">
        <v>38</v>
      </c>
      <c r="F549" s="85" t="s">
        <v>35</v>
      </c>
      <c r="G549" s="135" t="s">
        <v>1497</v>
      </c>
      <c r="H549" s="90">
        <v>43497</v>
      </c>
      <c r="I549" s="81">
        <v>43523</v>
      </c>
      <c r="J549" s="81">
        <v>43523</v>
      </c>
      <c r="K549" s="118" t="s">
        <v>1582</v>
      </c>
      <c r="L549" s="92">
        <f>5903.6+1159.33</f>
        <v>7062.93</v>
      </c>
      <c r="M549" s="92" t="s">
        <v>132</v>
      </c>
      <c r="N549" s="83" t="s">
        <v>252</v>
      </c>
      <c r="O549" s="92" t="s">
        <v>140</v>
      </c>
      <c r="P549" s="92" t="s">
        <v>133</v>
      </c>
      <c r="Q549" s="103"/>
    </row>
    <row r="550" spans="1:17" s="115" customFormat="1" ht="22.9" customHeight="1" x14ac:dyDescent="0.35">
      <c r="A550" s="103"/>
      <c r="B550" s="87" t="s">
        <v>426</v>
      </c>
      <c r="C550" s="79" t="s">
        <v>1554</v>
      </c>
      <c r="D550" s="133" t="s">
        <v>743</v>
      </c>
      <c r="E550" s="133" t="s">
        <v>432</v>
      </c>
      <c r="F550" s="85" t="s">
        <v>768</v>
      </c>
      <c r="G550" s="135" t="s">
        <v>1496</v>
      </c>
      <c r="H550" s="90">
        <v>43497</v>
      </c>
      <c r="I550" s="81">
        <v>43511</v>
      </c>
      <c r="J550" s="91">
        <v>43515</v>
      </c>
      <c r="K550" s="118" t="s">
        <v>1585</v>
      </c>
      <c r="L550" s="92">
        <v>5508.79</v>
      </c>
      <c r="M550" s="92" t="s">
        <v>132</v>
      </c>
      <c r="N550" s="83" t="s">
        <v>252</v>
      </c>
      <c r="O550" s="92" t="s">
        <v>140</v>
      </c>
      <c r="P550" s="92" t="s">
        <v>133</v>
      </c>
      <c r="Q550" s="103"/>
    </row>
    <row r="551" spans="1:17" s="115" customFormat="1" ht="22.9" customHeight="1" x14ac:dyDescent="0.35">
      <c r="A551" s="103"/>
      <c r="B551" s="87" t="s">
        <v>426</v>
      </c>
      <c r="C551" s="79" t="s">
        <v>1555</v>
      </c>
      <c r="D551" s="133" t="s">
        <v>743</v>
      </c>
      <c r="E551" s="133" t="s">
        <v>432</v>
      </c>
      <c r="F551" s="85" t="s">
        <v>768</v>
      </c>
      <c r="G551" s="135" t="s">
        <v>1497</v>
      </c>
      <c r="H551" s="90">
        <v>43497</v>
      </c>
      <c r="I551" s="81">
        <v>43523</v>
      </c>
      <c r="J551" s="81">
        <v>43523</v>
      </c>
      <c r="K551" s="118" t="s">
        <v>1586</v>
      </c>
      <c r="L551" s="92">
        <f>5508.79+1106.79</f>
        <v>6615.58</v>
      </c>
      <c r="M551" s="92" t="s">
        <v>132</v>
      </c>
      <c r="N551" s="83" t="s">
        <v>252</v>
      </c>
      <c r="O551" s="92" t="s">
        <v>140</v>
      </c>
      <c r="P551" s="92" t="s">
        <v>133</v>
      </c>
      <c r="Q551" s="103"/>
    </row>
    <row r="552" spans="1:17" s="115" customFormat="1" ht="22.9" customHeight="1" x14ac:dyDescent="0.35">
      <c r="A552" s="103"/>
      <c r="B552" s="87" t="s">
        <v>426</v>
      </c>
      <c r="C552" s="79" t="s">
        <v>1556</v>
      </c>
      <c r="D552" s="133" t="s">
        <v>833</v>
      </c>
      <c r="E552" s="133" t="s">
        <v>432</v>
      </c>
      <c r="F552" s="85" t="s">
        <v>768</v>
      </c>
      <c r="G552" s="135" t="s">
        <v>1496</v>
      </c>
      <c r="H552" s="90">
        <v>43497</v>
      </c>
      <c r="I552" s="81">
        <v>43510</v>
      </c>
      <c r="J552" s="91">
        <v>43515</v>
      </c>
      <c r="K552" s="118" t="s">
        <v>1583</v>
      </c>
      <c r="L552" s="92">
        <v>5508.79</v>
      </c>
      <c r="M552" s="92" t="s">
        <v>132</v>
      </c>
      <c r="N552" s="83" t="s">
        <v>252</v>
      </c>
      <c r="O552" s="92" t="s">
        <v>140</v>
      </c>
      <c r="P552" s="92" t="s">
        <v>133</v>
      </c>
      <c r="Q552" s="103"/>
    </row>
    <row r="553" spans="1:17" s="115" customFormat="1" ht="22.9" customHeight="1" x14ac:dyDescent="0.35">
      <c r="A553" s="103"/>
      <c r="B553" s="87" t="s">
        <v>426</v>
      </c>
      <c r="C553" s="79" t="s">
        <v>1557</v>
      </c>
      <c r="D553" s="133" t="s">
        <v>833</v>
      </c>
      <c r="E553" s="133" t="s">
        <v>432</v>
      </c>
      <c r="F553" s="85" t="s">
        <v>768</v>
      </c>
      <c r="G553" s="135" t="s">
        <v>1497</v>
      </c>
      <c r="H553" s="90">
        <v>43497</v>
      </c>
      <c r="I553" s="81">
        <v>43523</v>
      </c>
      <c r="J553" s="81">
        <v>43523</v>
      </c>
      <c r="K553" s="118" t="s">
        <v>1584</v>
      </c>
      <c r="L553" s="92">
        <f>5508.79+1106.79</f>
        <v>6615.58</v>
      </c>
      <c r="M553" s="92" t="s">
        <v>132</v>
      </c>
      <c r="N553" s="83" t="s">
        <v>252</v>
      </c>
      <c r="O553" s="92" t="s">
        <v>140</v>
      </c>
      <c r="P553" s="92" t="s">
        <v>133</v>
      </c>
      <c r="Q553" s="103"/>
    </row>
    <row r="554" spans="1:17" s="115" customFormat="1" ht="22.9" customHeight="1" x14ac:dyDescent="0.35">
      <c r="A554" s="103"/>
      <c r="B554" s="87" t="s">
        <v>426</v>
      </c>
      <c r="C554" s="79" t="s">
        <v>1558</v>
      </c>
      <c r="D554" s="133" t="s">
        <v>91</v>
      </c>
      <c r="E554" s="133" t="s">
        <v>36</v>
      </c>
      <c r="F554" s="85" t="s">
        <v>35</v>
      </c>
      <c r="G554" s="135" t="s">
        <v>1496</v>
      </c>
      <c r="H554" s="90">
        <v>43497</v>
      </c>
      <c r="I554" s="81">
        <v>43510</v>
      </c>
      <c r="J554" s="91">
        <v>43515</v>
      </c>
      <c r="K554" s="118" t="s">
        <v>1587</v>
      </c>
      <c r="L554" s="92">
        <v>16744.72</v>
      </c>
      <c r="M554" s="92" t="s">
        <v>132</v>
      </c>
      <c r="N554" s="83" t="s">
        <v>252</v>
      </c>
      <c r="O554" s="92" t="s">
        <v>140</v>
      </c>
      <c r="P554" s="92" t="s">
        <v>133</v>
      </c>
      <c r="Q554" s="103"/>
    </row>
    <row r="555" spans="1:17" s="115" customFormat="1" ht="22.9" customHeight="1" x14ac:dyDescent="0.35">
      <c r="A555" s="103"/>
      <c r="B555" s="87" t="s">
        <v>426</v>
      </c>
      <c r="C555" s="79" t="s">
        <v>1559</v>
      </c>
      <c r="D555" s="133" t="s">
        <v>91</v>
      </c>
      <c r="E555" s="133" t="s">
        <v>36</v>
      </c>
      <c r="F555" s="85" t="s">
        <v>35</v>
      </c>
      <c r="G555" s="135" t="s">
        <v>1497</v>
      </c>
      <c r="H555" s="90">
        <v>43497</v>
      </c>
      <c r="I555" s="81">
        <v>43523</v>
      </c>
      <c r="J555" s="81">
        <v>43523</v>
      </c>
      <c r="K555" s="118" t="s">
        <v>1588</v>
      </c>
      <c r="L555" s="92">
        <f>16744.72+2601.36</f>
        <v>19346.080000000002</v>
      </c>
      <c r="M555" s="92" t="s">
        <v>132</v>
      </c>
      <c r="N555" s="83" t="s">
        <v>252</v>
      </c>
      <c r="O555" s="92" t="s">
        <v>140</v>
      </c>
      <c r="P555" s="92" t="s">
        <v>133</v>
      </c>
      <c r="Q555" s="103"/>
    </row>
    <row r="556" spans="1:17" s="115" customFormat="1" ht="22.9" customHeight="1" x14ac:dyDescent="0.35">
      <c r="A556" s="103"/>
      <c r="B556" s="87" t="s">
        <v>426</v>
      </c>
      <c r="C556" s="79" t="s">
        <v>1560</v>
      </c>
      <c r="D556" s="133" t="s">
        <v>842</v>
      </c>
      <c r="E556" s="133" t="s">
        <v>38</v>
      </c>
      <c r="F556" s="85" t="s">
        <v>35</v>
      </c>
      <c r="G556" s="135" t="s">
        <v>1496</v>
      </c>
      <c r="H556" s="90">
        <v>43497</v>
      </c>
      <c r="I556" s="81">
        <v>43510</v>
      </c>
      <c r="J556" s="91">
        <v>43515</v>
      </c>
      <c r="K556" s="118" t="s">
        <v>1589</v>
      </c>
      <c r="L556" s="92">
        <v>5999.41</v>
      </c>
      <c r="M556" s="92" t="s">
        <v>132</v>
      </c>
      <c r="N556" s="83" t="s">
        <v>252</v>
      </c>
      <c r="O556" s="92" t="s">
        <v>140</v>
      </c>
      <c r="P556" s="92" t="s">
        <v>133</v>
      </c>
      <c r="Q556" s="103"/>
    </row>
    <row r="557" spans="1:17" s="115" customFormat="1" ht="22.9" customHeight="1" x14ac:dyDescent="0.35">
      <c r="A557" s="103"/>
      <c r="B557" s="87" t="s">
        <v>426</v>
      </c>
      <c r="C557" s="79" t="s">
        <v>1561</v>
      </c>
      <c r="D557" s="133" t="s">
        <v>842</v>
      </c>
      <c r="E557" s="133" t="s">
        <v>38</v>
      </c>
      <c r="F557" s="85" t="s">
        <v>35</v>
      </c>
      <c r="G557" s="135" t="s">
        <v>1497</v>
      </c>
      <c r="H557" s="90">
        <v>43497</v>
      </c>
      <c r="I557" s="81">
        <v>43523</v>
      </c>
      <c r="J557" s="81">
        <v>43523</v>
      </c>
      <c r="K557" s="118" t="s">
        <v>1590</v>
      </c>
      <c r="L557" s="92">
        <f>5999.41+1173.04</f>
        <v>7172.45</v>
      </c>
      <c r="M557" s="92" t="s">
        <v>132</v>
      </c>
      <c r="N557" s="83" t="s">
        <v>252</v>
      </c>
      <c r="O557" s="92" t="s">
        <v>140</v>
      </c>
      <c r="P557" s="92" t="s">
        <v>133</v>
      </c>
      <c r="Q557" s="103"/>
    </row>
    <row r="558" spans="1:17" s="115" customFormat="1" ht="33.65" customHeight="1" x14ac:dyDescent="0.35">
      <c r="A558" s="103"/>
      <c r="B558" s="87">
        <v>7681</v>
      </c>
      <c r="C558" s="79" t="s">
        <v>1562</v>
      </c>
      <c r="D558" s="133" t="s">
        <v>898</v>
      </c>
      <c r="E558" s="133" t="s">
        <v>387</v>
      </c>
      <c r="F558" s="85" t="s">
        <v>629</v>
      </c>
      <c r="G558" s="135" t="s">
        <v>1610</v>
      </c>
      <c r="H558" s="90">
        <v>43497</v>
      </c>
      <c r="I558" s="81">
        <v>43497</v>
      </c>
      <c r="J558" s="81">
        <v>43495</v>
      </c>
      <c r="K558" s="118" t="s">
        <v>1591</v>
      </c>
      <c r="L558" s="92">
        <v>918370.36</v>
      </c>
      <c r="M558" s="92" t="s">
        <v>132</v>
      </c>
      <c r="N558" s="83" t="s">
        <v>180</v>
      </c>
      <c r="O558" s="92" t="s">
        <v>140</v>
      </c>
      <c r="P558" s="92" t="s">
        <v>135</v>
      </c>
      <c r="Q558" s="103"/>
    </row>
    <row r="559" spans="1:17" s="115" customFormat="1" ht="22.9" customHeight="1" x14ac:dyDescent="0.35">
      <c r="A559" s="103"/>
      <c r="B559" s="87">
        <v>7759</v>
      </c>
      <c r="C559" s="79" t="s">
        <v>1563</v>
      </c>
      <c r="D559" s="133" t="s">
        <v>1332</v>
      </c>
      <c r="E559" s="133" t="s">
        <v>36</v>
      </c>
      <c r="F559" s="85" t="s">
        <v>32</v>
      </c>
      <c r="G559" s="135" t="s">
        <v>1592</v>
      </c>
      <c r="H559" s="90">
        <v>43497</v>
      </c>
      <c r="I559" s="81">
        <v>43511</v>
      </c>
      <c r="J559" s="81">
        <v>43510</v>
      </c>
      <c r="K559" s="118" t="s">
        <v>1593</v>
      </c>
      <c r="L559" s="92">
        <v>685.22</v>
      </c>
      <c r="M559" s="92" t="s">
        <v>132</v>
      </c>
      <c r="N559" s="82" t="s">
        <v>901</v>
      </c>
      <c r="O559" s="92" t="s">
        <v>140</v>
      </c>
      <c r="P559" s="92" t="s">
        <v>135</v>
      </c>
      <c r="Q559" s="103"/>
    </row>
    <row r="560" spans="1:17" s="115" customFormat="1" ht="22.9" customHeight="1" x14ac:dyDescent="0.35">
      <c r="A560" s="103"/>
      <c r="B560" s="87">
        <v>7759</v>
      </c>
      <c r="C560" s="79" t="s">
        <v>1564</v>
      </c>
      <c r="D560" s="133" t="s">
        <v>225</v>
      </c>
      <c r="E560" s="133" t="s">
        <v>36</v>
      </c>
      <c r="F560" s="85" t="s">
        <v>32</v>
      </c>
      <c r="G560" s="135" t="s">
        <v>1592</v>
      </c>
      <c r="H560" s="90">
        <v>43497</v>
      </c>
      <c r="I560" s="81">
        <v>43511</v>
      </c>
      <c r="J560" s="81">
        <v>43510</v>
      </c>
      <c r="K560" s="118" t="s">
        <v>1594</v>
      </c>
      <c r="L560" s="92">
        <v>901.08</v>
      </c>
      <c r="M560" s="92" t="s">
        <v>132</v>
      </c>
      <c r="N560" s="82" t="s">
        <v>901</v>
      </c>
      <c r="O560" s="92" t="s">
        <v>140</v>
      </c>
      <c r="P560" s="92" t="s">
        <v>135</v>
      </c>
      <c r="Q560" s="103"/>
    </row>
    <row r="561" spans="1:17" s="115" customFormat="1" ht="46.9" customHeight="1" x14ac:dyDescent="0.35">
      <c r="A561" s="103"/>
      <c r="B561" s="87">
        <v>7838</v>
      </c>
      <c r="C561" s="79" t="s">
        <v>1565</v>
      </c>
      <c r="D561" s="133" t="s">
        <v>203</v>
      </c>
      <c r="E561" s="138" t="s">
        <v>432</v>
      </c>
      <c r="F561" s="85" t="s">
        <v>1281</v>
      </c>
      <c r="G561" s="134" t="s">
        <v>1611</v>
      </c>
      <c r="H561" s="90">
        <v>43497</v>
      </c>
      <c r="I561" s="81">
        <v>43523</v>
      </c>
      <c r="J561" s="81">
        <v>43504</v>
      </c>
      <c r="K561" s="118" t="s">
        <v>1595</v>
      </c>
      <c r="L561" s="92">
        <v>56932.51</v>
      </c>
      <c r="M561" s="92" t="s">
        <v>132</v>
      </c>
      <c r="N561" s="83" t="s">
        <v>180</v>
      </c>
      <c r="O561" s="92" t="s">
        <v>140</v>
      </c>
      <c r="P561" s="92" t="s">
        <v>135</v>
      </c>
      <c r="Q561" s="103"/>
    </row>
    <row r="562" spans="1:17" s="115" customFormat="1" ht="52.15" customHeight="1" x14ac:dyDescent="0.35">
      <c r="A562" s="103"/>
      <c r="B562" s="87">
        <v>7839</v>
      </c>
      <c r="C562" s="79" t="s">
        <v>1566</v>
      </c>
      <c r="D562" s="133" t="s">
        <v>1094</v>
      </c>
      <c r="E562" s="133" t="s">
        <v>387</v>
      </c>
      <c r="F562" s="85" t="s">
        <v>1095</v>
      </c>
      <c r="G562" s="135" t="s">
        <v>1612</v>
      </c>
      <c r="H562" s="90">
        <v>43497</v>
      </c>
      <c r="I562" s="81">
        <v>43523</v>
      </c>
      <c r="J562" s="81">
        <v>43514</v>
      </c>
      <c r="K562" s="118" t="s">
        <v>1596</v>
      </c>
      <c r="L562" s="92">
        <v>701157.38</v>
      </c>
      <c r="M562" s="92" t="s">
        <v>132</v>
      </c>
      <c r="N562" s="83" t="s">
        <v>180</v>
      </c>
      <c r="O562" s="92" t="s">
        <v>140</v>
      </c>
      <c r="P562" s="92" t="s">
        <v>135</v>
      </c>
      <c r="Q562" s="103"/>
    </row>
    <row r="563" spans="1:17" s="115" customFormat="1" ht="22.9" customHeight="1" x14ac:dyDescent="0.35">
      <c r="A563" s="103"/>
      <c r="B563" s="87">
        <v>7841</v>
      </c>
      <c r="C563" s="79" t="s">
        <v>1567</v>
      </c>
      <c r="D563" s="133" t="s">
        <v>1613</v>
      </c>
      <c r="E563" s="133" t="s">
        <v>1341</v>
      </c>
      <c r="F563" s="85" t="s">
        <v>967</v>
      </c>
      <c r="G563" s="135" t="s">
        <v>1677</v>
      </c>
      <c r="H563" s="90">
        <v>43497</v>
      </c>
      <c r="I563" s="81">
        <v>43523</v>
      </c>
      <c r="J563" s="81">
        <v>43518</v>
      </c>
      <c r="K563" s="118" t="s">
        <v>1597</v>
      </c>
      <c r="L563" s="92">
        <v>5100</v>
      </c>
      <c r="M563" s="92" t="s">
        <v>132</v>
      </c>
      <c r="N563" s="82" t="s">
        <v>901</v>
      </c>
      <c r="O563" s="92" t="s">
        <v>140</v>
      </c>
      <c r="P563" s="92" t="s">
        <v>135</v>
      </c>
      <c r="Q563" s="103"/>
    </row>
    <row r="564" spans="1:17" s="115" customFormat="1" ht="22.9" customHeight="1" x14ac:dyDescent="0.35">
      <c r="A564" s="103"/>
      <c r="B564" s="79" t="s">
        <v>1541</v>
      </c>
      <c r="C564" s="79" t="s">
        <v>1568</v>
      </c>
      <c r="D564" s="133" t="s">
        <v>1599</v>
      </c>
      <c r="E564" s="133" t="s">
        <v>36</v>
      </c>
      <c r="F564" s="85" t="s">
        <v>32</v>
      </c>
      <c r="G564" s="135" t="s">
        <v>1600</v>
      </c>
      <c r="H564" s="90">
        <v>43497</v>
      </c>
      <c r="I564" s="81">
        <v>43516</v>
      </c>
      <c r="J564" s="81">
        <v>43526</v>
      </c>
      <c r="K564" s="118" t="s">
        <v>1601</v>
      </c>
      <c r="L564" s="92">
        <v>39.83</v>
      </c>
      <c r="M564" s="92" t="s">
        <v>132</v>
      </c>
      <c r="N564" s="83" t="s">
        <v>252</v>
      </c>
      <c r="O564" s="92" t="s">
        <v>140</v>
      </c>
      <c r="P564" s="92" t="s">
        <v>133</v>
      </c>
      <c r="Q564" s="103"/>
    </row>
    <row r="565" spans="1:17" s="115" customFormat="1" ht="22.9" customHeight="1" x14ac:dyDescent="0.35">
      <c r="A565" s="103"/>
      <c r="B565" s="79" t="s">
        <v>1541</v>
      </c>
      <c r="C565" s="79" t="s">
        <v>1569</v>
      </c>
      <c r="D565" s="133" t="s">
        <v>1599</v>
      </c>
      <c r="E565" s="133" t="s">
        <v>36</v>
      </c>
      <c r="F565" s="85" t="s">
        <v>32</v>
      </c>
      <c r="G565" s="135" t="s">
        <v>1600</v>
      </c>
      <c r="H565" s="90">
        <v>43497</v>
      </c>
      <c r="I565" s="81">
        <v>43510</v>
      </c>
      <c r="J565" s="81">
        <v>43526</v>
      </c>
      <c r="K565" s="118" t="s">
        <v>1602</v>
      </c>
      <c r="L565" s="92">
        <v>276</v>
      </c>
      <c r="M565" s="92" t="s">
        <v>132</v>
      </c>
      <c r="N565" s="83" t="s">
        <v>252</v>
      </c>
      <c r="O565" s="92" t="s">
        <v>140</v>
      </c>
      <c r="P565" s="92" t="s">
        <v>133</v>
      </c>
      <c r="Q565" s="103"/>
    </row>
    <row r="566" spans="1:17" ht="36" customHeight="1" x14ac:dyDescent="0.2">
      <c r="B566" s="132">
        <v>7845</v>
      </c>
      <c r="C566" s="169" t="s">
        <v>1783</v>
      </c>
      <c r="D566" s="170" t="s">
        <v>654</v>
      </c>
      <c r="E566" s="142" t="s">
        <v>387</v>
      </c>
      <c r="F566" s="127" t="s">
        <v>655</v>
      </c>
      <c r="G566" s="143" t="s">
        <v>1683</v>
      </c>
      <c r="H566" s="128">
        <v>43525</v>
      </c>
      <c r="I566" s="171">
        <v>43525</v>
      </c>
      <c r="J566" s="171">
        <v>43517</v>
      </c>
      <c r="K566" s="122" t="s">
        <v>1684</v>
      </c>
      <c r="L566" s="124">
        <v>369858.33</v>
      </c>
      <c r="M566" s="124" t="s">
        <v>132</v>
      </c>
      <c r="N566" s="130" t="s">
        <v>180</v>
      </c>
      <c r="O566" s="124" t="s">
        <v>140</v>
      </c>
      <c r="P566" s="124" t="s">
        <v>135</v>
      </c>
    </row>
    <row r="567" spans="1:17" ht="48" customHeight="1" x14ac:dyDescent="0.2">
      <c r="B567" s="132">
        <v>7846</v>
      </c>
      <c r="C567" s="169" t="s">
        <v>1784</v>
      </c>
      <c r="D567" s="170" t="s">
        <v>877</v>
      </c>
      <c r="E567" s="80" t="s">
        <v>387</v>
      </c>
      <c r="F567" s="172" t="s">
        <v>780</v>
      </c>
      <c r="G567" s="173" t="s">
        <v>1686</v>
      </c>
      <c r="H567" s="90">
        <v>43525</v>
      </c>
      <c r="I567" s="174">
        <v>43525</v>
      </c>
      <c r="J567" s="174">
        <v>43517</v>
      </c>
      <c r="K567" s="88" t="s">
        <v>1687</v>
      </c>
      <c r="L567" s="92">
        <v>544583.4</v>
      </c>
      <c r="M567" s="124" t="s">
        <v>132</v>
      </c>
      <c r="N567" s="130" t="s">
        <v>180</v>
      </c>
      <c r="O567" s="124" t="s">
        <v>140</v>
      </c>
      <c r="P567" s="124" t="s">
        <v>135</v>
      </c>
    </row>
    <row r="568" spans="1:17" ht="12" customHeight="1" x14ac:dyDescent="0.2">
      <c r="B568" s="132">
        <v>7858</v>
      </c>
      <c r="C568" s="169" t="s">
        <v>1785</v>
      </c>
      <c r="D568" s="170" t="s">
        <v>63</v>
      </c>
      <c r="E568" s="80" t="s">
        <v>36</v>
      </c>
      <c r="F568" s="172" t="s">
        <v>32</v>
      </c>
      <c r="G568" s="173" t="s">
        <v>1462</v>
      </c>
      <c r="H568" s="90">
        <v>43525</v>
      </c>
      <c r="I568" s="174">
        <v>43525</v>
      </c>
      <c r="J568" s="174">
        <v>43517</v>
      </c>
      <c r="K568" s="118" t="s">
        <v>1689</v>
      </c>
      <c r="L568" s="92">
        <v>371</v>
      </c>
      <c r="M568" s="124" t="s">
        <v>132</v>
      </c>
      <c r="N568" s="130" t="s">
        <v>180</v>
      </c>
      <c r="O568" s="124" t="s">
        <v>140</v>
      </c>
      <c r="P568" s="124" t="s">
        <v>135</v>
      </c>
    </row>
    <row r="569" spans="1:17" ht="12" customHeight="1" x14ac:dyDescent="0.2">
      <c r="B569" s="132">
        <v>7858</v>
      </c>
      <c r="C569" s="169" t="s">
        <v>1786</v>
      </c>
      <c r="D569" s="170" t="s">
        <v>662</v>
      </c>
      <c r="E569" s="80" t="s">
        <v>36</v>
      </c>
      <c r="F569" s="172" t="s">
        <v>32</v>
      </c>
      <c r="G569" s="173" t="s">
        <v>1592</v>
      </c>
      <c r="H569" s="90">
        <v>43525</v>
      </c>
      <c r="I569" s="174">
        <v>43525</v>
      </c>
      <c r="J569" s="174">
        <v>43520</v>
      </c>
      <c r="K569" s="118" t="s">
        <v>1691</v>
      </c>
      <c r="L569" s="92">
        <v>400.21</v>
      </c>
      <c r="M569" s="124" t="s">
        <v>132</v>
      </c>
      <c r="N569" s="130" t="s">
        <v>180</v>
      </c>
      <c r="O569" s="124" t="s">
        <v>140</v>
      </c>
      <c r="P569" s="124" t="s">
        <v>135</v>
      </c>
      <c r="Q569" s="1"/>
    </row>
    <row r="570" spans="1:17" ht="12" customHeight="1" x14ac:dyDescent="0.2">
      <c r="B570" s="132">
        <v>7858</v>
      </c>
      <c r="C570" s="169" t="s">
        <v>1787</v>
      </c>
      <c r="D570" s="170" t="s">
        <v>63</v>
      </c>
      <c r="E570" s="80" t="s">
        <v>36</v>
      </c>
      <c r="F570" s="172" t="s">
        <v>32</v>
      </c>
      <c r="G570" s="173" t="s">
        <v>1462</v>
      </c>
      <c r="H570" s="90">
        <v>43525</v>
      </c>
      <c r="I570" s="174">
        <v>43525</v>
      </c>
      <c r="J570" s="174">
        <v>43522</v>
      </c>
      <c r="K570" s="118" t="s">
        <v>1693</v>
      </c>
      <c r="L570" s="92">
        <v>736</v>
      </c>
      <c r="M570" s="124" t="s">
        <v>132</v>
      </c>
      <c r="N570" s="130" t="s">
        <v>180</v>
      </c>
      <c r="O570" s="124" t="s">
        <v>140</v>
      </c>
      <c r="P570" s="124" t="s">
        <v>135</v>
      </c>
      <c r="Q570" s="1"/>
    </row>
    <row r="571" spans="1:17" ht="12" customHeight="1" x14ac:dyDescent="0.2">
      <c r="B571" s="132">
        <v>7858</v>
      </c>
      <c r="C571" s="169" t="s">
        <v>1788</v>
      </c>
      <c r="D571" s="170" t="s">
        <v>1695</v>
      </c>
      <c r="E571" s="80" t="s">
        <v>36</v>
      </c>
      <c r="F571" s="172" t="s">
        <v>32</v>
      </c>
      <c r="G571" s="173" t="s">
        <v>1592</v>
      </c>
      <c r="H571" s="90">
        <v>43525</v>
      </c>
      <c r="I571" s="174">
        <v>43525</v>
      </c>
      <c r="J571" s="174">
        <v>43522</v>
      </c>
      <c r="K571" s="118" t="s">
        <v>1696</v>
      </c>
      <c r="L571" s="92">
        <v>602.32000000000005</v>
      </c>
      <c r="M571" s="124" t="s">
        <v>132</v>
      </c>
      <c r="N571" s="130" t="s">
        <v>180</v>
      </c>
      <c r="O571" s="124" t="s">
        <v>140</v>
      </c>
      <c r="P571" s="124" t="s">
        <v>135</v>
      </c>
      <c r="Q571" s="1"/>
    </row>
    <row r="572" spans="1:17" ht="24" customHeight="1" x14ac:dyDescent="0.2">
      <c r="B572" s="132">
        <v>7859</v>
      </c>
      <c r="C572" s="169" t="s">
        <v>1789</v>
      </c>
      <c r="D572" s="170" t="s">
        <v>1698</v>
      </c>
      <c r="E572" s="80" t="s">
        <v>432</v>
      </c>
      <c r="F572" s="175" t="s">
        <v>894</v>
      </c>
      <c r="G572" s="173" t="s">
        <v>1850</v>
      </c>
      <c r="H572" s="90">
        <v>43525</v>
      </c>
      <c r="I572" s="174">
        <v>43530</v>
      </c>
      <c r="J572" s="174">
        <v>43501</v>
      </c>
      <c r="K572" s="118" t="s">
        <v>1699</v>
      </c>
      <c r="L572" s="92">
        <v>18560</v>
      </c>
      <c r="M572" s="124" t="s">
        <v>132</v>
      </c>
      <c r="N572" s="130" t="s">
        <v>180</v>
      </c>
      <c r="O572" s="124" t="s">
        <v>140</v>
      </c>
      <c r="P572" s="124" t="s">
        <v>135</v>
      </c>
      <c r="Q572" s="1"/>
    </row>
    <row r="573" spans="1:17" ht="36" customHeight="1" x14ac:dyDescent="0.2">
      <c r="B573" s="132">
        <v>7860</v>
      </c>
      <c r="C573" s="169" t="s">
        <v>1790</v>
      </c>
      <c r="D573" s="170" t="s">
        <v>460</v>
      </c>
      <c r="E573" s="80" t="s">
        <v>432</v>
      </c>
      <c r="F573" s="172" t="s">
        <v>410</v>
      </c>
      <c r="G573" s="173" t="s">
        <v>1851</v>
      </c>
      <c r="H573" s="90">
        <v>43525</v>
      </c>
      <c r="I573" s="174">
        <v>43530</v>
      </c>
      <c r="J573" s="174">
        <v>43525</v>
      </c>
      <c r="K573" s="118">
        <v>75562062</v>
      </c>
      <c r="L573" s="92">
        <v>23200</v>
      </c>
      <c r="M573" s="124" t="s">
        <v>132</v>
      </c>
      <c r="N573" s="130" t="s">
        <v>180</v>
      </c>
      <c r="O573" s="124" t="s">
        <v>140</v>
      </c>
      <c r="P573" s="124" t="s">
        <v>135</v>
      </c>
      <c r="Q573" s="1"/>
    </row>
    <row r="574" spans="1:17" ht="36" customHeight="1" x14ac:dyDescent="0.2">
      <c r="B574" s="132">
        <v>7870</v>
      </c>
      <c r="C574" s="169" t="s">
        <v>1791</v>
      </c>
      <c r="D574" s="170" t="s">
        <v>1094</v>
      </c>
      <c r="E574" s="80" t="s">
        <v>387</v>
      </c>
      <c r="F574" s="172" t="s">
        <v>1095</v>
      </c>
      <c r="G574" s="173" t="s">
        <v>1702</v>
      </c>
      <c r="H574" s="90">
        <v>43525</v>
      </c>
      <c r="I574" s="174">
        <v>43530</v>
      </c>
      <c r="J574" s="174">
        <v>43528</v>
      </c>
      <c r="K574" s="118" t="s">
        <v>1703</v>
      </c>
      <c r="L574" s="92">
        <v>543034.89</v>
      </c>
      <c r="M574" s="124" t="s">
        <v>132</v>
      </c>
      <c r="N574" s="130" t="s">
        <v>180</v>
      </c>
      <c r="O574" s="124" t="s">
        <v>140</v>
      </c>
      <c r="P574" s="124" t="s">
        <v>135</v>
      </c>
      <c r="Q574" s="1"/>
    </row>
    <row r="575" spans="1:17" s="1" customFormat="1" ht="12" customHeight="1" x14ac:dyDescent="0.2">
      <c r="B575" s="79">
        <v>7881</v>
      </c>
      <c r="C575" s="169" t="s">
        <v>1682</v>
      </c>
      <c r="D575" s="80" t="s">
        <v>909</v>
      </c>
      <c r="E575" s="85" t="s">
        <v>907</v>
      </c>
      <c r="F575" s="85" t="s">
        <v>910</v>
      </c>
      <c r="G575" s="176" t="s">
        <v>1876</v>
      </c>
      <c r="H575" s="90">
        <v>43525</v>
      </c>
      <c r="I575" s="174">
        <v>43530</v>
      </c>
      <c r="J575" s="174">
        <v>43527</v>
      </c>
      <c r="K575" s="118" t="s">
        <v>1705</v>
      </c>
      <c r="L575" s="92">
        <v>5800</v>
      </c>
      <c r="M575" s="92" t="s">
        <v>132</v>
      </c>
      <c r="N575" s="178" t="s">
        <v>901</v>
      </c>
      <c r="O575" s="92" t="s">
        <v>140</v>
      </c>
      <c r="P575" s="92" t="s">
        <v>135</v>
      </c>
    </row>
    <row r="576" spans="1:17" s="1" customFormat="1" ht="12" customHeight="1" x14ac:dyDescent="0.2">
      <c r="B576" s="79">
        <v>7882</v>
      </c>
      <c r="C576" s="169" t="s">
        <v>1685</v>
      </c>
      <c r="D576" s="80" t="s">
        <v>1707</v>
      </c>
      <c r="E576" s="133" t="s">
        <v>38</v>
      </c>
      <c r="F576" s="85" t="s">
        <v>96</v>
      </c>
      <c r="G576" s="135" t="s">
        <v>1852</v>
      </c>
      <c r="H576" s="90">
        <v>43525</v>
      </c>
      <c r="I576" s="174">
        <v>43530</v>
      </c>
      <c r="J576" s="174">
        <v>43504</v>
      </c>
      <c r="K576" s="118" t="s">
        <v>1708</v>
      </c>
      <c r="L576" s="92">
        <v>3514.8</v>
      </c>
      <c r="M576" s="92" t="s">
        <v>132</v>
      </c>
      <c r="N576" s="178" t="s">
        <v>901</v>
      </c>
      <c r="O576" s="92" t="s">
        <v>140</v>
      </c>
      <c r="P576" s="92" t="s">
        <v>135</v>
      </c>
    </row>
    <row r="577" spans="2:17" s="1" customFormat="1" ht="24" customHeight="1" x14ac:dyDescent="0.2">
      <c r="B577" s="79">
        <v>7882</v>
      </c>
      <c r="C577" s="169" t="s">
        <v>1688</v>
      </c>
      <c r="D577" s="80" t="s">
        <v>1478</v>
      </c>
      <c r="E577" s="133" t="s">
        <v>38</v>
      </c>
      <c r="F577" s="85" t="s">
        <v>96</v>
      </c>
      <c r="G577" s="135" t="s">
        <v>1853</v>
      </c>
      <c r="H577" s="90">
        <v>43525</v>
      </c>
      <c r="I577" s="174">
        <v>43530</v>
      </c>
      <c r="J577" s="174">
        <v>43511</v>
      </c>
      <c r="K577" s="118" t="s">
        <v>1711</v>
      </c>
      <c r="L577" s="92">
        <v>3802</v>
      </c>
      <c r="M577" s="92" t="s">
        <v>132</v>
      </c>
      <c r="N577" s="178" t="s">
        <v>901</v>
      </c>
      <c r="O577" s="92" t="s">
        <v>140</v>
      </c>
      <c r="P577" s="92" t="s">
        <v>135</v>
      </c>
    </row>
    <row r="578" spans="2:17" s="1" customFormat="1" ht="12" customHeight="1" x14ac:dyDescent="0.2">
      <c r="B578" s="79">
        <v>7882</v>
      </c>
      <c r="C578" s="169" t="s">
        <v>1690</v>
      </c>
      <c r="D578" s="80" t="s">
        <v>1714</v>
      </c>
      <c r="E578" s="133" t="s">
        <v>38</v>
      </c>
      <c r="F578" s="85" t="s">
        <v>96</v>
      </c>
      <c r="G578" s="135" t="s">
        <v>1852</v>
      </c>
      <c r="H578" s="90">
        <v>43525</v>
      </c>
      <c r="I578" s="174">
        <v>43530</v>
      </c>
      <c r="J578" s="174">
        <v>43512</v>
      </c>
      <c r="K578" s="118" t="s">
        <v>1715</v>
      </c>
      <c r="L578" s="92">
        <v>382.8</v>
      </c>
      <c r="M578" s="92" t="s">
        <v>132</v>
      </c>
      <c r="N578" s="178" t="s">
        <v>901</v>
      </c>
      <c r="O578" s="92" t="s">
        <v>140</v>
      </c>
      <c r="P578" s="92" t="s">
        <v>135</v>
      </c>
    </row>
    <row r="579" spans="2:17" s="1" customFormat="1" ht="12" customHeight="1" x14ac:dyDescent="0.2">
      <c r="B579" s="79">
        <v>7882</v>
      </c>
      <c r="C579" s="169" t="s">
        <v>1692</v>
      </c>
      <c r="D579" s="80" t="s">
        <v>1717</v>
      </c>
      <c r="E579" s="133" t="s">
        <v>38</v>
      </c>
      <c r="F579" s="85" t="s">
        <v>96</v>
      </c>
      <c r="G579" s="135" t="s">
        <v>1852</v>
      </c>
      <c r="H579" s="90">
        <v>43525</v>
      </c>
      <c r="I579" s="174">
        <v>43530</v>
      </c>
      <c r="J579" s="174">
        <v>43510</v>
      </c>
      <c r="K579" s="118" t="s">
        <v>1756</v>
      </c>
      <c r="L579" s="92">
        <v>750</v>
      </c>
      <c r="M579" s="92" t="s">
        <v>132</v>
      </c>
      <c r="N579" s="178" t="s">
        <v>901</v>
      </c>
      <c r="O579" s="92" t="s">
        <v>140</v>
      </c>
      <c r="P579" s="92" t="s">
        <v>135</v>
      </c>
    </row>
    <row r="580" spans="2:17" s="1" customFormat="1" ht="12" customHeight="1" x14ac:dyDescent="0.2">
      <c r="B580" s="79">
        <v>7882</v>
      </c>
      <c r="C580" s="169" t="s">
        <v>1694</v>
      </c>
      <c r="D580" s="80" t="s">
        <v>1717</v>
      </c>
      <c r="E580" s="133" t="s">
        <v>38</v>
      </c>
      <c r="F580" s="85" t="s">
        <v>96</v>
      </c>
      <c r="G580" s="135" t="s">
        <v>1852</v>
      </c>
      <c r="H580" s="90">
        <v>43525</v>
      </c>
      <c r="I580" s="174">
        <v>43530</v>
      </c>
      <c r="J580" s="174">
        <v>43517</v>
      </c>
      <c r="K580" s="118" t="s">
        <v>1719</v>
      </c>
      <c r="L580" s="92">
        <v>1200</v>
      </c>
      <c r="M580" s="92" t="s">
        <v>132</v>
      </c>
      <c r="N580" s="178" t="s">
        <v>901</v>
      </c>
      <c r="O580" s="92" t="s">
        <v>140</v>
      </c>
      <c r="P580" s="92" t="s">
        <v>135</v>
      </c>
    </row>
    <row r="581" spans="2:17" s="1" customFormat="1" ht="12" customHeight="1" x14ac:dyDescent="0.2">
      <c r="B581" s="79">
        <v>7882</v>
      </c>
      <c r="C581" s="169" t="s">
        <v>1697</v>
      </c>
      <c r="D581" s="80" t="s">
        <v>1721</v>
      </c>
      <c r="E581" s="133" t="s">
        <v>38</v>
      </c>
      <c r="F581" s="85" t="s">
        <v>96</v>
      </c>
      <c r="G581" s="135" t="s">
        <v>1852</v>
      </c>
      <c r="H581" s="90">
        <v>43525</v>
      </c>
      <c r="I581" s="174">
        <v>43530</v>
      </c>
      <c r="J581" s="174">
        <v>43508</v>
      </c>
      <c r="K581" s="118" t="s">
        <v>1722</v>
      </c>
      <c r="L581" s="92">
        <v>502</v>
      </c>
      <c r="M581" s="92" t="s">
        <v>132</v>
      </c>
      <c r="N581" s="178" t="s">
        <v>901</v>
      </c>
      <c r="O581" s="92" t="s">
        <v>140</v>
      </c>
      <c r="P581" s="92" t="s">
        <v>135</v>
      </c>
    </row>
    <row r="582" spans="2:17" ht="36" customHeight="1" x14ac:dyDescent="0.2">
      <c r="B582" s="132">
        <v>7892</v>
      </c>
      <c r="C582" s="169" t="s">
        <v>1700</v>
      </c>
      <c r="D582" s="170" t="s">
        <v>201</v>
      </c>
      <c r="E582" s="85" t="s">
        <v>387</v>
      </c>
      <c r="F582" s="85" t="s">
        <v>202</v>
      </c>
      <c r="G582" s="176" t="s">
        <v>1724</v>
      </c>
      <c r="H582" s="90">
        <v>43525</v>
      </c>
      <c r="I582" s="174">
        <v>43530</v>
      </c>
      <c r="J582" s="174">
        <v>43521</v>
      </c>
      <c r="K582" s="121" t="s">
        <v>1725</v>
      </c>
      <c r="L582" s="92">
        <v>2638110.98</v>
      </c>
      <c r="M582" s="124" t="s">
        <v>132</v>
      </c>
      <c r="N582" s="130" t="s">
        <v>180</v>
      </c>
      <c r="O582" s="124" t="s">
        <v>140</v>
      </c>
      <c r="P582" s="124" t="s">
        <v>135</v>
      </c>
      <c r="Q582" s="1"/>
    </row>
    <row r="583" spans="2:17" ht="48" customHeight="1" x14ac:dyDescent="0.2">
      <c r="B583" s="132">
        <v>7897</v>
      </c>
      <c r="C583" s="169" t="s">
        <v>1701</v>
      </c>
      <c r="D583" s="80" t="s">
        <v>64</v>
      </c>
      <c r="E583" s="80" t="s">
        <v>432</v>
      </c>
      <c r="F583" s="172" t="s">
        <v>433</v>
      </c>
      <c r="G583" s="173" t="s">
        <v>1727</v>
      </c>
      <c r="H583" s="90">
        <v>43525</v>
      </c>
      <c r="I583" s="174">
        <v>43535</v>
      </c>
      <c r="J583" s="174">
        <v>43529</v>
      </c>
      <c r="K583" s="118" t="s">
        <v>1728</v>
      </c>
      <c r="L583" s="92">
        <v>232000</v>
      </c>
      <c r="M583" s="124" t="s">
        <v>132</v>
      </c>
      <c r="N583" s="130" t="s">
        <v>180</v>
      </c>
      <c r="O583" s="124" t="s">
        <v>140</v>
      </c>
      <c r="P583" s="124" t="s">
        <v>135</v>
      </c>
      <c r="Q583" s="1"/>
    </row>
    <row r="584" spans="2:17" ht="36" customHeight="1" x14ac:dyDescent="0.2">
      <c r="B584" s="132">
        <v>7925</v>
      </c>
      <c r="C584" s="169" t="s">
        <v>1704</v>
      </c>
      <c r="D584" s="170" t="s">
        <v>113</v>
      </c>
      <c r="E584" s="133" t="s">
        <v>432</v>
      </c>
      <c r="F584" s="85" t="s">
        <v>1673</v>
      </c>
      <c r="G584" s="135" t="s">
        <v>1730</v>
      </c>
      <c r="H584" s="90">
        <v>43525</v>
      </c>
      <c r="I584" s="174">
        <v>43535</v>
      </c>
      <c r="J584" s="174">
        <v>43528</v>
      </c>
      <c r="K584" s="118" t="s">
        <v>1731</v>
      </c>
      <c r="L584" s="92">
        <v>75000</v>
      </c>
      <c r="M584" s="124" t="s">
        <v>132</v>
      </c>
      <c r="N584" s="130" t="s">
        <v>180</v>
      </c>
      <c r="O584" s="124" t="s">
        <v>140</v>
      </c>
      <c r="P584" s="124" t="s">
        <v>135</v>
      </c>
      <c r="Q584" s="1"/>
    </row>
    <row r="585" spans="2:17" ht="48" customHeight="1" x14ac:dyDescent="0.2">
      <c r="B585" s="132">
        <v>7926</v>
      </c>
      <c r="C585" s="169" t="s">
        <v>1706</v>
      </c>
      <c r="D585" s="170" t="s">
        <v>203</v>
      </c>
      <c r="E585" s="138" t="s">
        <v>432</v>
      </c>
      <c r="F585" s="85" t="s">
        <v>1281</v>
      </c>
      <c r="G585" s="134" t="s">
        <v>1733</v>
      </c>
      <c r="H585" s="90">
        <v>43525</v>
      </c>
      <c r="I585" s="174">
        <v>43535</v>
      </c>
      <c r="J585" s="174">
        <v>43530</v>
      </c>
      <c r="K585" s="118" t="s">
        <v>1734</v>
      </c>
      <c r="L585" s="92">
        <v>56932.51</v>
      </c>
      <c r="M585" s="124" t="s">
        <v>132</v>
      </c>
      <c r="N585" s="130" t="s">
        <v>180</v>
      </c>
      <c r="O585" s="124" t="s">
        <v>140</v>
      </c>
      <c r="P585" s="124" t="s">
        <v>135</v>
      </c>
      <c r="Q585" s="1"/>
    </row>
    <row r="586" spans="2:17" ht="24" customHeight="1" x14ac:dyDescent="0.2">
      <c r="B586" s="132">
        <v>7927</v>
      </c>
      <c r="C586" s="169" t="s">
        <v>1709</v>
      </c>
      <c r="D586" s="170" t="s">
        <v>66</v>
      </c>
      <c r="E586" s="80" t="s">
        <v>387</v>
      </c>
      <c r="F586" s="172" t="s">
        <v>386</v>
      </c>
      <c r="G586" s="173" t="s">
        <v>1736</v>
      </c>
      <c r="H586" s="90">
        <v>43525</v>
      </c>
      <c r="I586" s="174">
        <v>43535</v>
      </c>
      <c r="J586" s="174">
        <v>43532</v>
      </c>
      <c r="K586" s="118" t="s">
        <v>1737</v>
      </c>
      <c r="L586" s="92">
        <v>504034.66</v>
      </c>
      <c r="M586" s="124" t="s">
        <v>132</v>
      </c>
      <c r="N586" s="130" t="s">
        <v>180</v>
      </c>
      <c r="O586" s="124" t="s">
        <v>140</v>
      </c>
      <c r="P586" s="124" t="s">
        <v>135</v>
      </c>
      <c r="Q586" s="1"/>
    </row>
    <row r="587" spans="2:17" ht="48" customHeight="1" x14ac:dyDescent="0.2">
      <c r="B587" s="132">
        <v>7928</v>
      </c>
      <c r="C587" s="169" t="s">
        <v>1710</v>
      </c>
      <c r="D587" s="170" t="s">
        <v>877</v>
      </c>
      <c r="E587" s="80" t="s">
        <v>387</v>
      </c>
      <c r="F587" s="172" t="s">
        <v>780</v>
      </c>
      <c r="G587" s="173" t="s">
        <v>1739</v>
      </c>
      <c r="H587" s="90">
        <v>43525</v>
      </c>
      <c r="I587" s="174">
        <v>43535</v>
      </c>
      <c r="J587" s="174">
        <v>43529</v>
      </c>
      <c r="K587" s="118" t="s">
        <v>1740</v>
      </c>
      <c r="L587" s="92">
        <v>433490.57</v>
      </c>
      <c r="M587" s="124" t="s">
        <v>132</v>
      </c>
      <c r="N587" s="130" t="s">
        <v>180</v>
      </c>
      <c r="O587" s="124" t="s">
        <v>140</v>
      </c>
      <c r="P587" s="124" t="s">
        <v>135</v>
      </c>
      <c r="Q587" s="1"/>
    </row>
    <row r="588" spans="2:17" ht="60" customHeight="1" x14ac:dyDescent="0.2">
      <c r="B588" s="132">
        <v>7936</v>
      </c>
      <c r="C588" s="169" t="s">
        <v>1712</v>
      </c>
      <c r="D588" s="85" t="s">
        <v>954</v>
      </c>
      <c r="E588" s="133" t="s">
        <v>432</v>
      </c>
      <c r="F588" s="85" t="s">
        <v>1669</v>
      </c>
      <c r="G588" s="135" t="s">
        <v>1742</v>
      </c>
      <c r="H588" s="90">
        <v>43525</v>
      </c>
      <c r="I588" s="174">
        <v>43539</v>
      </c>
      <c r="J588" s="174">
        <v>43535</v>
      </c>
      <c r="K588" s="121" t="s">
        <v>1743</v>
      </c>
      <c r="L588" s="92">
        <v>32494.49</v>
      </c>
      <c r="M588" s="92" t="s">
        <v>132</v>
      </c>
      <c r="N588" s="83" t="s">
        <v>180</v>
      </c>
      <c r="O588" s="92" t="s">
        <v>140</v>
      </c>
      <c r="P588" s="92" t="s">
        <v>135</v>
      </c>
      <c r="Q588" s="1"/>
    </row>
    <row r="589" spans="2:17" ht="36" customHeight="1" x14ac:dyDescent="0.2">
      <c r="B589" s="132">
        <v>7937</v>
      </c>
      <c r="C589" s="169" t="s">
        <v>1713</v>
      </c>
      <c r="D589" s="170" t="s">
        <v>795</v>
      </c>
      <c r="E589" s="80" t="s">
        <v>432</v>
      </c>
      <c r="F589" s="172" t="s">
        <v>1668</v>
      </c>
      <c r="G589" s="173" t="s">
        <v>1854</v>
      </c>
      <c r="H589" s="90">
        <v>43525</v>
      </c>
      <c r="I589" s="174">
        <v>43544</v>
      </c>
      <c r="J589" s="174">
        <v>43517</v>
      </c>
      <c r="K589" s="118" t="s">
        <v>1745</v>
      </c>
      <c r="L589" s="92">
        <v>23200</v>
      </c>
      <c r="M589" s="92" t="s">
        <v>132</v>
      </c>
      <c r="N589" s="83" t="s">
        <v>180</v>
      </c>
      <c r="O589" s="92" t="s">
        <v>140</v>
      </c>
      <c r="P589" s="92" t="s">
        <v>135</v>
      </c>
      <c r="Q589" s="1"/>
    </row>
    <row r="590" spans="2:17" ht="48" customHeight="1" x14ac:dyDescent="0.2">
      <c r="B590" s="132">
        <v>7938</v>
      </c>
      <c r="C590" s="169" t="s">
        <v>1716</v>
      </c>
      <c r="D590" s="170" t="s">
        <v>877</v>
      </c>
      <c r="E590" s="80" t="s">
        <v>387</v>
      </c>
      <c r="F590" s="172" t="s">
        <v>780</v>
      </c>
      <c r="G590" s="173" t="s">
        <v>1746</v>
      </c>
      <c r="H590" s="90">
        <v>43525</v>
      </c>
      <c r="I590" s="174">
        <v>43544</v>
      </c>
      <c r="J590" s="174">
        <v>43537</v>
      </c>
      <c r="K590" s="118" t="s">
        <v>1747</v>
      </c>
      <c r="L590" s="92">
        <v>374255.58</v>
      </c>
      <c r="M590" s="124" t="s">
        <v>132</v>
      </c>
      <c r="N590" s="130" t="s">
        <v>180</v>
      </c>
      <c r="O590" s="124" t="s">
        <v>140</v>
      </c>
      <c r="P590" s="124" t="s">
        <v>135</v>
      </c>
      <c r="Q590" s="1"/>
    </row>
    <row r="591" spans="2:17" ht="12" customHeight="1" x14ac:dyDescent="0.2">
      <c r="B591" s="132">
        <v>7963</v>
      </c>
      <c r="C591" s="169" t="s">
        <v>1718</v>
      </c>
      <c r="D591" s="80" t="s">
        <v>457</v>
      </c>
      <c r="E591" s="80" t="s">
        <v>36</v>
      </c>
      <c r="F591" s="172" t="s">
        <v>32</v>
      </c>
      <c r="G591" s="173" t="s">
        <v>1462</v>
      </c>
      <c r="H591" s="90">
        <v>43525</v>
      </c>
      <c r="I591" s="174">
        <v>43539</v>
      </c>
      <c r="J591" s="174">
        <v>43510</v>
      </c>
      <c r="K591" s="118" t="s">
        <v>1748</v>
      </c>
      <c r="L591" s="92">
        <v>197</v>
      </c>
      <c r="M591" s="124" t="s">
        <v>132</v>
      </c>
      <c r="N591" s="130" t="s">
        <v>180</v>
      </c>
      <c r="O591" s="124" t="s">
        <v>140</v>
      </c>
      <c r="P591" s="124" t="s">
        <v>135</v>
      </c>
      <c r="Q591" s="1"/>
    </row>
    <row r="592" spans="2:17" ht="12" customHeight="1" x14ac:dyDescent="0.2">
      <c r="B592" s="132">
        <v>7963</v>
      </c>
      <c r="C592" s="169" t="s">
        <v>1720</v>
      </c>
      <c r="D592" s="80" t="s">
        <v>457</v>
      </c>
      <c r="E592" s="80" t="s">
        <v>36</v>
      </c>
      <c r="F592" s="172" t="s">
        <v>32</v>
      </c>
      <c r="G592" s="173" t="s">
        <v>1462</v>
      </c>
      <c r="H592" s="90">
        <v>43525</v>
      </c>
      <c r="I592" s="174">
        <v>43539</v>
      </c>
      <c r="J592" s="174">
        <v>43523</v>
      </c>
      <c r="K592" s="118" t="s">
        <v>1750</v>
      </c>
      <c r="L592" s="92">
        <v>236</v>
      </c>
      <c r="M592" s="124" t="s">
        <v>132</v>
      </c>
      <c r="N592" s="130" t="s">
        <v>180</v>
      </c>
      <c r="O592" s="124" t="s">
        <v>140</v>
      </c>
      <c r="P592" s="124" t="s">
        <v>135</v>
      </c>
      <c r="Q592" s="1"/>
    </row>
    <row r="593" spans="2:17" ht="12" customHeight="1" x14ac:dyDescent="0.2">
      <c r="B593" s="132">
        <v>7963</v>
      </c>
      <c r="C593" s="169" t="s">
        <v>1723</v>
      </c>
      <c r="D593" s="80" t="s">
        <v>457</v>
      </c>
      <c r="E593" s="80" t="s">
        <v>36</v>
      </c>
      <c r="F593" s="172" t="s">
        <v>32</v>
      </c>
      <c r="G593" s="173" t="s">
        <v>1462</v>
      </c>
      <c r="H593" s="90">
        <v>43525</v>
      </c>
      <c r="I593" s="174">
        <v>43539</v>
      </c>
      <c r="J593" s="174">
        <v>43523</v>
      </c>
      <c r="K593" s="118" t="s">
        <v>1751</v>
      </c>
      <c r="L593" s="92">
        <v>135</v>
      </c>
      <c r="M593" s="124" t="s">
        <v>132</v>
      </c>
      <c r="N593" s="130" t="s">
        <v>180</v>
      </c>
      <c r="O593" s="124" t="s">
        <v>140</v>
      </c>
      <c r="P593" s="124" t="s">
        <v>135</v>
      </c>
      <c r="Q593" s="1"/>
    </row>
    <row r="594" spans="2:17" ht="12" customHeight="1" x14ac:dyDescent="0.2">
      <c r="B594" s="132">
        <v>7963</v>
      </c>
      <c r="C594" s="169" t="s">
        <v>1726</v>
      </c>
      <c r="D594" s="170" t="s">
        <v>63</v>
      </c>
      <c r="E594" s="80" t="s">
        <v>36</v>
      </c>
      <c r="F594" s="172" t="s">
        <v>32</v>
      </c>
      <c r="G594" s="173" t="s">
        <v>1462</v>
      </c>
      <c r="H594" s="90">
        <v>43525</v>
      </c>
      <c r="I594" s="174">
        <v>43539</v>
      </c>
      <c r="J594" s="174">
        <v>41318</v>
      </c>
      <c r="K594" s="118" t="s">
        <v>1752</v>
      </c>
      <c r="L594" s="92">
        <v>367</v>
      </c>
      <c r="M594" s="124" t="s">
        <v>132</v>
      </c>
      <c r="N594" s="130" t="s">
        <v>180</v>
      </c>
      <c r="O594" s="124" t="s">
        <v>140</v>
      </c>
      <c r="P594" s="124" t="s">
        <v>135</v>
      </c>
      <c r="Q594" s="1"/>
    </row>
    <row r="595" spans="2:17" s="1" customFormat="1" ht="12" customHeight="1" x14ac:dyDescent="0.2">
      <c r="B595" s="79">
        <v>7964</v>
      </c>
      <c r="C595" s="169" t="s">
        <v>1729</v>
      </c>
      <c r="D595" s="80" t="s">
        <v>1855</v>
      </c>
      <c r="E595" s="133" t="s">
        <v>38</v>
      </c>
      <c r="F595" s="85" t="s">
        <v>96</v>
      </c>
      <c r="G595" s="135" t="s">
        <v>1856</v>
      </c>
      <c r="H595" s="90">
        <v>43525</v>
      </c>
      <c r="I595" s="174">
        <v>43539</v>
      </c>
      <c r="J595" s="174">
        <v>43537</v>
      </c>
      <c r="K595" s="118" t="s">
        <v>1753</v>
      </c>
      <c r="L595" s="92">
        <v>4640</v>
      </c>
      <c r="M595" s="92" t="s">
        <v>132</v>
      </c>
      <c r="N595" s="178" t="s">
        <v>901</v>
      </c>
      <c r="O595" s="92" t="s">
        <v>140</v>
      </c>
      <c r="P595" s="92" t="s">
        <v>135</v>
      </c>
    </row>
    <row r="596" spans="2:17" s="1" customFormat="1" ht="12" customHeight="1" x14ac:dyDescent="0.2">
      <c r="B596" s="79">
        <v>7964</v>
      </c>
      <c r="C596" s="169" t="s">
        <v>1732</v>
      </c>
      <c r="D596" s="80" t="s">
        <v>1855</v>
      </c>
      <c r="E596" s="133" t="s">
        <v>38</v>
      </c>
      <c r="F596" s="85" t="s">
        <v>96</v>
      </c>
      <c r="G596" s="135" t="s">
        <v>1856</v>
      </c>
      <c r="H596" s="90">
        <v>43525</v>
      </c>
      <c r="I596" s="174">
        <v>43539</v>
      </c>
      <c r="J596" s="174">
        <v>43537</v>
      </c>
      <c r="K596" s="118" t="s">
        <v>1754</v>
      </c>
      <c r="L596" s="92">
        <v>3828</v>
      </c>
      <c r="M596" s="92" t="s">
        <v>132</v>
      </c>
      <c r="N596" s="178" t="s">
        <v>901</v>
      </c>
      <c r="O596" s="92" t="s">
        <v>140</v>
      </c>
      <c r="P596" s="92" t="s">
        <v>135</v>
      </c>
    </row>
    <row r="597" spans="2:17" s="1" customFormat="1" ht="17.5" customHeight="1" x14ac:dyDescent="0.2">
      <c r="B597" s="79">
        <v>7965</v>
      </c>
      <c r="C597" s="169" t="s">
        <v>1735</v>
      </c>
      <c r="D597" s="80" t="s">
        <v>1755</v>
      </c>
      <c r="E597" s="133" t="s">
        <v>38</v>
      </c>
      <c r="F597" s="85" t="s">
        <v>96</v>
      </c>
      <c r="G597" s="135" t="s">
        <v>1852</v>
      </c>
      <c r="H597" s="90">
        <v>43525</v>
      </c>
      <c r="I597" s="174">
        <v>43539</v>
      </c>
      <c r="J597" s="174">
        <v>43551</v>
      </c>
      <c r="K597" s="118" t="s">
        <v>1849</v>
      </c>
      <c r="L597" s="92">
        <v>750.01</v>
      </c>
      <c r="M597" s="92" t="s">
        <v>132</v>
      </c>
      <c r="N597" s="178" t="s">
        <v>901</v>
      </c>
      <c r="O597" s="92" t="s">
        <v>140</v>
      </c>
      <c r="P597" s="92" t="s">
        <v>135</v>
      </c>
    </row>
    <row r="598" spans="2:17" s="1" customFormat="1" ht="16.899999999999999" customHeight="1" x14ac:dyDescent="0.2">
      <c r="B598" s="79">
        <v>7976</v>
      </c>
      <c r="C598" s="169" t="s">
        <v>1738</v>
      </c>
      <c r="D598" s="80" t="s">
        <v>201</v>
      </c>
      <c r="E598" s="85" t="s">
        <v>387</v>
      </c>
      <c r="F598" s="85" t="s">
        <v>202</v>
      </c>
      <c r="G598" s="176" t="s">
        <v>1857</v>
      </c>
      <c r="H598" s="90">
        <v>43525</v>
      </c>
      <c r="I598" s="174">
        <v>43539</v>
      </c>
      <c r="J598" s="174">
        <v>43536</v>
      </c>
      <c r="K598" s="118" t="s">
        <v>1758</v>
      </c>
      <c r="L598" s="92">
        <v>205409.71</v>
      </c>
      <c r="M598" s="92" t="s">
        <v>132</v>
      </c>
      <c r="N598" s="83" t="s">
        <v>180</v>
      </c>
      <c r="O598" s="92" t="s">
        <v>140</v>
      </c>
      <c r="P598" s="92" t="s">
        <v>135</v>
      </c>
      <c r="Q598" s="1" t="s">
        <v>46</v>
      </c>
    </row>
    <row r="599" spans="2:17" ht="36" customHeight="1" x14ac:dyDescent="0.2">
      <c r="B599" s="132">
        <v>8005</v>
      </c>
      <c r="C599" s="169" t="s">
        <v>1741</v>
      </c>
      <c r="D599" s="170" t="s">
        <v>1094</v>
      </c>
      <c r="E599" s="80" t="s">
        <v>387</v>
      </c>
      <c r="F599" s="172" t="s">
        <v>1095</v>
      </c>
      <c r="G599" s="173" t="s">
        <v>1858</v>
      </c>
      <c r="H599" s="90">
        <v>43525</v>
      </c>
      <c r="I599" s="174">
        <v>43546</v>
      </c>
      <c r="J599" s="174">
        <v>43543</v>
      </c>
      <c r="K599" s="118" t="s">
        <v>1763</v>
      </c>
      <c r="L599" s="92">
        <v>307927.81</v>
      </c>
      <c r="M599" s="124" t="s">
        <v>132</v>
      </c>
      <c r="N599" s="130" t="s">
        <v>180</v>
      </c>
      <c r="O599" s="124" t="s">
        <v>140</v>
      </c>
      <c r="P599" s="124" t="s">
        <v>135</v>
      </c>
      <c r="Q599" s="1"/>
    </row>
    <row r="600" spans="2:17" s="1" customFormat="1" ht="24" customHeight="1" x14ac:dyDescent="0.2">
      <c r="B600" s="79">
        <v>8008</v>
      </c>
      <c r="C600" s="169" t="s">
        <v>1744</v>
      </c>
      <c r="D600" s="80" t="s">
        <v>1765</v>
      </c>
      <c r="E600" s="85" t="s">
        <v>38</v>
      </c>
      <c r="F600" s="85" t="s">
        <v>1859</v>
      </c>
      <c r="G600" s="176" t="s">
        <v>1860</v>
      </c>
      <c r="H600" s="90">
        <v>43525</v>
      </c>
      <c r="I600" s="174">
        <v>43546</v>
      </c>
      <c r="J600" s="174">
        <v>43543</v>
      </c>
      <c r="K600" s="118" t="s">
        <v>1766</v>
      </c>
      <c r="L600" s="92">
        <v>21000</v>
      </c>
      <c r="M600" s="92" t="s">
        <v>132</v>
      </c>
      <c r="N600" s="178" t="s">
        <v>901</v>
      </c>
      <c r="O600" s="92" t="s">
        <v>140</v>
      </c>
      <c r="P600" s="92" t="s">
        <v>135</v>
      </c>
    </row>
    <row r="601" spans="2:17" ht="12" customHeight="1" x14ac:dyDescent="0.2">
      <c r="B601" s="132">
        <v>8012</v>
      </c>
      <c r="C601" s="169" t="s">
        <v>1867</v>
      </c>
      <c r="D601" s="170" t="s">
        <v>146</v>
      </c>
      <c r="E601" s="80" t="s">
        <v>36</v>
      </c>
      <c r="F601" s="172" t="s">
        <v>32</v>
      </c>
      <c r="G601" s="176" t="s">
        <v>1592</v>
      </c>
      <c r="H601" s="90">
        <v>43525</v>
      </c>
      <c r="I601" s="174">
        <v>43546</v>
      </c>
      <c r="J601" s="174">
        <v>43545</v>
      </c>
      <c r="K601" s="118" t="s">
        <v>1768</v>
      </c>
      <c r="L601" s="92">
        <v>500</v>
      </c>
      <c r="M601" s="124" t="s">
        <v>132</v>
      </c>
      <c r="N601" s="130" t="s">
        <v>180</v>
      </c>
      <c r="O601" s="124" t="s">
        <v>140</v>
      </c>
      <c r="P601" s="124" t="s">
        <v>135</v>
      </c>
      <c r="Q601" s="1"/>
    </row>
    <row r="602" spans="2:17" ht="12" customHeight="1" x14ac:dyDescent="0.2">
      <c r="B602" s="132">
        <v>8012</v>
      </c>
      <c r="C602" s="169" t="s">
        <v>1868</v>
      </c>
      <c r="D602" s="170" t="s">
        <v>21</v>
      </c>
      <c r="E602" s="80" t="s">
        <v>36</v>
      </c>
      <c r="F602" s="172" t="s">
        <v>32</v>
      </c>
      <c r="G602" s="176" t="s">
        <v>1600</v>
      </c>
      <c r="H602" s="90">
        <v>43525</v>
      </c>
      <c r="I602" s="174">
        <v>43546</v>
      </c>
      <c r="J602" s="174">
        <v>43545</v>
      </c>
      <c r="K602" s="118" t="s">
        <v>1770</v>
      </c>
      <c r="L602" s="92">
        <v>474</v>
      </c>
      <c r="M602" s="124" t="s">
        <v>132</v>
      </c>
      <c r="N602" s="130" t="s">
        <v>180</v>
      </c>
      <c r="O602" s="124" t="s">
        <v>140</v>
      </c>
      <c r="P602" s="124" t="s">
        <v>135</v>
      </c>
      <c r="Q602" s="1"/>
    </row>
    <row r="603" spans="2:17" ht="12" customHeight="1" x14ac:dyDescent="0.2">
      <c r="B603" s="132">
        <v>8012</v>
      </c>
      <c r="C603" s="169" t="s">
        <v>1749</v>
      </c>
      <c r="D603" s="170" t="s">
        <v>225</v>
      </c>
      <c r="E603" s="80" t="s">
        <v>36</v>
      </c>
      <c r="F603" s="172" t="s">
        <v>32</v>
      </c>
      <c r="G603" s="176" t="s">
        <v>1592</v>
      </c>
      <c r="H603" s="90">
        <v>43525</v>
      </c>
      <c r="I603" s="174">
        <v>43546</v>
      </c>
      <c r="J603" s="174">
        <v>43545</v>
      </c>
      <c r="K603" s="118" t="s">
        <v>1772</v>
      </c>
      <c r="L603" s="92">
        <v>500</v>
      </c>
      <c r="M603" s="124" t="s">
        <v>132</v>
      </c>
      <c r="N603" s="130" t="s">
        <v>180</v>
      </c>
      <c r="O603" s="124" t="s">
        <v>140</v>
      </c>
      <c r="P603" s="124" t="s">
        <v>135</v>
      </c>
      <c r="Q603" s="1"/>
    </row>
    <row r="604" spans="2:17" ht="12" customHeight="1" x14ac:dyDescent="0.2">
      <c r="B604" s="132">
        <v>8012</v>
      </c>
      <c r="C604" s="169" t="s">
        <v>1869</v>
      </c>
      <c r="D604" s="170" t="s">
        <v>589</v>
      </c>
      <c r="E604" s="80" t="s">
        <v>36</v>
      </c>
      <c r="F604" s="172" t="s">
        <v>32</v>
      </c>
      <c r="G604" s="176" t="s">
        <v>1592</v>
      </c>
      <c r="H604" s="90">
        <v>43525</v>
      </c>
      <c r="I604" s="174">
        <v>43546</v>
      </c>
      <c r="J604" s="174">
        <v>43545</v>
      </c>
      <c r="K604" s="118" t="s">
        <v>1774</v>
      </c>
      <c r="L604" s="92">
        <v>700</v>
      </c>
      <c r="M604" s="124" t="s">
        <v>132</v>
      </c>
      <c r="N604" s="130" t="s">
        <v>180</v>
      </c>
      <c r="O604" s="124" t="s">
        <v>140</v>
      </c>
      <c r="P604" s="124" t="s">
        <v>135</v>
      </c>
      <c r="Q604" s="1"/>
    </row>
    <row r="605" spans="2:17" ht="48" customHeight="1" x14ac:dyDescent="0.2">
      <c r="B605" s="132">
        <v>8015</v>
      </c>
      <c r="C605" s="169" t="s">
        <v>1870</v>
      </c>
      <c r="D605" s="170" t="s">
        <v>877</v>
      </c>
      <c r="E605" s="80" t="s">
        <v>387</v>
      </c>
      <c r="F605" s="172" t="s">
        <v>780</v>
      </c>
      <c r="G605" s="173" t="s">
        <v>1776</v>
      </c>
      <c r="H605" s="90">
        <v>43525</v>
      </c>
      <c r="I605" s="174">
        <v>43546</v>
      </c>
      <c r="J605" s="174">
        <v>43544</v>
      </c>
      <c r="K605" s="118" t="s">
        <v>1777</v>
      </c>
      <c r="L605" s="92">
        <v>751827.59</v>
      </c>
      <c r="M605" s="124" t="s">
        <v>132</v>
      </c>
      <c r="N605" s="130" t="s">
        <v>180</v>
      </c>
      <c r="O605" s="124" t="s">
        <v>140</v>
      </c>
      <c r="P605" s="124" t="s">
        <v>135</v>
      </c>
      <c r="Q605" s="1"/>
    </row>
    <row r="606" spans="2:17" ht="36" customHeight="1" x14ac:dyDescent="0.2">
      <c r="B606" s="132">
        <v>8016</v>
      </c>
      <c r="C606" s="169" t="s">
        <v>1871</v>
      </c>
      <c r="D606" s="170" t="s">
        <v>654</v>
      </c>
      <c r="E606" s="142" t="s">
        <v>387</v>
      </c>
      <c r="F606" s="127" t="s">
        <v>655</v>
      </c>
      <c r="G606" s="143" t="s">
        <v>1779</v>
      </c>
      <c r="H606" s="128">
        <v>43525</v>
      </c>
      <c r="I606" s="174">
        <v>43546</v>
      </c>
      <c r="J606" s="174">
        <v>43543</v>
      </c>
      <c r="K606" s="118" t="s">
        <v>1780</v>
      </c>
      <c r="L606" s="92">
        <v>425593.06</v>
      </c>
      <c r="M606" s="124" t="s">
        <v>132</v>
      </c>
      <c r="N606" s="130" t="s">
        <v>180</v>
      </c>
      <c r="O606" s="124" t="s">
        <v>140</v>
      </c>
      <c r="P606" s="124" t="s">
        <v>135</v>
      </c>
      <c r="Q606" s="1"/>
    </row>
    <row r="607" spans="2:17" ht="12" customHeight="1" x14ac:dyDescent="0.2">
      <c r="B607" s="79">
        <v>8022</v>
      </c>
      <c r="C607" s="169" t="s">
        <v>1872</v>
      </c>
      <c r="D607" s="80" t="s">
        <v>1803</v>
      </c>
      <c r="E607" s="133" t="s">
        <v>38</v>
      </c>
      <c r="F607" s="85" t="s">
        <v>967</v>
      </c>
      <c r="G607" s="135" t="s">
        <v>1804</v>
      </c>
      <c r="H607" s="90">
        <v>43525</v>
      </c>
      <c r="I607" s="174">
        <v>43549</v>
      </c>
      <c r="J607" s="174">
        <v>43543</v>
      </c>
      <c r="K607" s="121" t="s">
        <v>1861</v>
      </c>
      <c r="L607" s="92">
        <v>2500</v>
      </c>
      <c r="M607" s="92" t="s">
        <v>132</v>
      </c>
      <c r="N607" s="178" t="s">
        <v>901</v>
      </c>
      <c r="O607" s="92" t="s">
        <v>140</v>
      </c>
      <c r="P607" s="92" t="s">
        <v>135</v>
      </c>
      <c r="Q607" s="1"/>
    </row>
    <row r="608" spans="2:17" ht="48" customHeight="1" x14ac:dyDescent="0.2">
      <c r="B608" s="132">
        <v>8024</v>
      </c>
      <c r="C608" s="169" t="s">
        <v>1873</v>
      </c>
      <c r="D608" s="170" t="s">
        <v>203</v>
      </c>
      <c r="E608" s="138" t="s">
        <v>432</v>
      </c>
      <c r="F608" s="85" t="s">
        <v>1281</v>
      </c>
      <c r="G608" s="134" t="s">
        <v>1805</v>
      </c>
      <c r="H608" s="90">
        <v>43525</v>
      </c>
      <c r="I608" s="174">
        <v>43551</v>
      </c>
      <c r="J608" s="174">
        <v>43543</v>
      </c>
      <c r="K608" s="118" t="s">
        <v>1806</v>
      </c>
      <c r="L608" s="92">
        <v>193005.75</v>
      </c>
      <c r="M608" s="124" t="s">
        <v>132</v>
      </c>
      <c r="N608" s="130" t="s">
        <v>180</v>
      </c>
      <c r="O608" s="124" t="s">
        <v>140</v>
      </c>
      <c r="P608" s="124" t="s">
        <v>135</v>
      </c>
      <c r="Q608" s="1"/>
    </row>
    <row r="609" spans="2:17" ht="36" customHeight="1" x14ac:dyDescent="0.2">
      <c r="B609" s="132">
        <v>8025</v>
      </c>
      <c r="C609" s="169" t="s">
        <v>1757</v>
      </c>
      <c r="D609" s="170" t="s">
        <v>113</v>
      </c>
      <c r="E609" s="133" t="s">
        <v>432</v>
      </c>
      <c r="F609" s="85" t="s">
        <v>1673</v>
      </c>
      <c r="G609" s="135" t="s">
        <v>1807</v>
      </c>
      <c r="H609" s="90">
        <v>43525</v>
      </c>
      <c r="I609" s="174">
        <v>43551</v>
      </c>
      <c r="J609" s="174">
        <v>43546</v>
      </c>
      <c r="K609" s="118" t="s">
        <v>1808</v>
      </c>
      <c r="L609" s="92">
        <v>75000</v>
      </c>
      <c r="M609" s="124" t="s">
        <v>132</v>
      </c>
      <c r="N609" s="130" t="s">
        <v>180</v>
      </c>
      <c r="O609" s="124" t="s">
        <v>140</v>
      </c>
      <c r="P609" s="124" t="s">
        <v>135</v>
      </c>
      <c r="Q609" s="1"/>
    </row>
    <row r="610" spans="2:17" ht="24" customHeight="1" x14ac:dyDescent="0.2">
      <c r="B610" s="132">
        <v>8026</v>
      </c>
      <c r="C610" s="169" t="s">
        <v>1759</v>
      </c>
      <c r="D610" s="170" t="s">
        <v>795</v>
      </c>
      <c r="E610" s="80" t="s">
        <v>432</v>
      </c>
      <c r="F610" s="172" t="s">
        <v>1862</v>
      </c>
      <c r="G610" s="173" t="s">
        <v>1863</v>
      </c>
      <c r="H610" s="90">
        <v>43525</v>
      </c>
      <c r="I610" s="174">
        <v>43551</v>
      </c>
      <c r="J610" s="174">
        <v>43523</v>
      </c>
      <c r="K610" s="118" t="s">
        <v>1809</v>
      </c>
      <c r="L610" s="92">
        <v>23200</v>
      </c>
      <c r="M610" s="92" t="s">
        <v>132</v>
      </c>
      <c r="N610" s="83" t="s">
        <v>180</v>
      </c>
      <c r="O610" s="92" t="s">
        <v>140</v>
      </c>
      <c r="P610" s="92" t="s">
        <v>135</v>
      </c>
      <c r="Q610" s="1"/>
    </row>
    <row r="611" spans="2:17" ht="12" customHeight="1" x14ac:dyDescent="0.2">
      <c r="B611" s="87" t="s">
        <v>426</v>
      </c>
      <c r="C611" s="177" t="s">
        <v>1760</v>
      </c>
      <c r="D611" s="80" t="s">
        <v>6</v>
      </c>
      <c r="E611" s="80" t="s">
        <v>36</v>
      </c>
      <c r="F611" s="172" t="s">
        <v>35</v>
      </c>
      <c r="G611" s="173" t="s">
        <v>1781</v>
      </c>
      <c r="H611" s="128">
        <v>43525</v>
      </c>
      <c r="I611" s="174">
        <v>43538</v>
      </c>
      <c r="J611" s="91">
        <v>43549</v>
      </c>
      <c r="K611" s="118" t="s">
        <v>1814</v>
      </c>
      <c r="L611" s="92">
        <v>10211.969999999999</v>
      </c>
      <c r="M611" s="92" t="s">
        <v>132</v>
      </c>
      <c r="N611" s="83" t="s">
        <v>252</v>
      </c>
      <c r="O611" s="124" t="s">
        <v>140</v>
      </c>
      <c r="P611" s="92" t="s">
        <v>133</v>
      </c>
      <c r="Q611" s="1"/>
    </row>
    <row r="612" spans="2:17" ht="12" customHeight="1" x14ac:dyDescent="0.2">
      <c r="B612" s="87" t="s">
        <v>426</v>
      </c>
      <c r="C612" s="169" t="s">
        <v>1761</v>
      </c>
      <c r="D612" s="170" t="s">
        <v>6</v>
      </c>
      <c r="E612" s="80" t="s">
        <v>36</v>
      </c>
      <c r="F612" s="172" t="s">
        <v>35</v>
      </c>
      <c r="G612" s="173" t="s">
        <v>1782</v>
      </c>
      <c r="H612" s="128">
        <v>43525</v>
      </c>
      <c r="I612" s="174">
        <v>43553</v>
      </c>
      <c r="J612" s="174">
        <v>43555</v>
      </c>
      <c r="K612" s="118" t="s">
        <v>1815</v>
      </c>
      <c r="L612" s="92">
        <f>10211.97+1583.41+377.63+594.77+944.08+236.75+372.88+591.87</f>
        <v>14913.359999999999</v>
      </c>
      <c r="M612" s="92" t="s">
        <v>132</v>
      </c>
      <c r="N612" s="83" t="s">
        <v>252</v>
      </c>
      <c r="O612" s="124" t="s">
        <v>140</v>
      </c>
      <c r="P612" s="92" t="s">
        <v>133</v>
      </c>
      <c r="Q612" s="1"/>
    </row>
    <row r="613" spans="2:17" ht="12" customHeight="1" x14ac:dyDescent="0.2">
      <c r="B613" s="87" t="s">
        <v>426</v>
      </c>
      <c r="C613" s="169" t="s">
        <v>1762</v>
      </c>
      <c r="D613" s="80" t="s">
        <v>92</v>
      </c>
      <c r="E613" s="80" t="s">
        <v>36</v>
      </c>
      <c r="F613" s="172" t="s">
        <v>35</v>
      </c>
      <c r="G613" s="173" t="s">
        <v>1781</v>
      </c>
      <c r="H613" s="128">
        <v>43525</v>
      </c>
      <c r="I613" s="174">
        <v>43538</v>
      </c>
      <c r="J613" s="91">
        <v>43549</v>
      </c>
      <c r="K613" s="118" t="s">
        <v>1816</v>
      </c>
      <c r="L613" s="92">
        <v>7316.76</v>
      </c>
      <c r="M613" s="92" t="s">
        <v>132</v>
      </c>
      <c r="N613" s="83" t="s">
        <v>252</v>
      </c>
      <c r="O613" s="124" t="s">
        <v>140</v>
      </c>
      <c r="P613" s="92" t="s">
        <v>133</v>
      </c>
    </row>
    <row r="614" spans="2:17" ht="12" customHeight="1" x14ac:dyDescent="0.2">
      <c r="B614" s="126" t="s">
        <v>426</v>
      </c>
      <c r="C614" s="169" t="s">
        <v>1764</v>
      </c>
      <c r="D614" s="170" t="s">
        <v>92</v>
      </c>
      <c r="E614" s="170" t="s">
        <v>36</v>
      </c>
      <c r="F614" s="175" t="s">
        <v>35</v>
      </c>
      <c r="G614" s="173" t="s">
        <v>1782</v>
      </c>
      <c r="H614" s="128">
        <v>43525</v>
      </c>
      <c r="I614" s="174">
        <v>43553</v>
      </c>
      <c r="J614" s="174">
        <v>43555</v>
      </c>
      <c r="K614" s="118" t="s">
        <v>1817</v>
      </c>
      <c r="L614" s="92">
        <f>7316.76+1235.55+266.2+419.27+665.5+238.46+375.58+596.16</f>
        <v>11113.48</v>
      </c>
      <c r="M614" s="92" t="s">
        <v>132</v>
      </c>
      <c r="N614" s="83" t="s">
        <v>252</v>
      </c>
      <c r="O614" s="124" t="s">
        <v>140</v>
      </c>
      <c r="P614" s="92" t="s">
        <v>133</v>
      </c>
    </row>
    <row r="615" spans="2:17" ht="12" customHeight="1" x14ac:dyDescent="0.2">
      <c r="B615" s="87" t="s">
        <v>426</v>
      </c>
      <c r="C615" s="169" t="s">
        <v>1767</v>
      </c>
      <c r="D615" s="80" t="s">
        <v>541</v>
      </c>
      <c r="E615" s="80" t="s">
        <v>36</v>
      </c>
      <c r="F615" s="172" t="s">
        <v>35</v>
      </c>
      <c r="G615" s="173" t="s">
        <v>1781</v>
      </c>
      <c r="H615" s="128">
        <v>43525</v>
      </c>
      <c r="I615" s="174">
        <v>43538</v>
      </c>
      <c r="J615" s="91">
        <v>43549</v>
      </c>
      <c r="K615" s="118" t="s">
        <v>1818</v>
      </c>
      <c r="L615" s="92">
        <v>28749.73</v>
      </c>
      <c r="M615" s="92" t="s">
        <v>132</v>
      </c>
      <c r="N615" s="83" t="s">
        <v>252</v>
      </c>
      <c r="O615" s="124" t="s">
        <v>140</v>
      </c>
      <c r="P615" s="92" t="s">
        <v>133</v>
      </c>
    </row>
    <row r="616" spans="2:17" ht="12" customHeight="1" x14ac:dyDescent="0.2">
      <c r="B616" s="126" t="s">
        <v>426</v>
      </c>
      <c r="C616" s="169" t="s">
        <v>1769</v>
      </c>
      <c r="D616" s="170" t="s">
        <v>541</v>
      </c>
      <c r="E616" s="170" t="s">
        <v>36</v>
      </c>
      <c r="F616" s="175" t="s">
        <v>35</v>
      </c>
      <c r="G616" s="173" t="s">
        <v>1782</v>
      </c>
      <c r="H616" s="128">
        <v>43525</v>
      </c>
      <c r="I616" s="174">
        <v>43553</v>
      </c>
      <c r="J616" s="174">
        <v>43555</v>
      </c>
      <c r="K616" s="88" t="s">
        <v>1819</v>
      </c>
      <c r="L616" s="92">
        <f>28749.73+3810.57+2299.05+3621.01+5747.63</f>
        <v>44227.99</v>
      </c>
      <c r="M616" s="92" t="s">
        <v>132</v>
      </c>
      <c r="N616" s="83" t="s">
        <v>252</v>
      </c>
      <c r="O616" s="124" t="s">
        <v>140</v>
      </c>
      <c r="P616" s="92" t="s">
        <v>133</v>
      </c>
    </row>
    <row r="617" spans="2:17" ht="12" customHeight="1" x14ac:dyDescent="0.2">
      <c r="B617" s="87" t="s">
        <v>426</v>
      </c>
      <c r="C617" s="169" t="s">
        <v>1771</v>
      </c>
      <c r="D617" s="80" t="s">
        <v>93</v>
      </c>
      <c r="E617" s="80" t="s">
        <v>36</v>
      </c>
      <c r="F617" s="172" t="s">
        <v>35</v>
      </c>
      <c r="G617" s="173" t="s">
        <v>1781</v>
      </c>
      <c r="H617" s="128">
        <v>43525</v>
      </c>
      <c r="I617" s="174">
        <v>43538</v>
      </c>
      <c r="J617" s="91">
        <v>43549</v>
      </c>
      <c r="K617" s="118" t="s">
        <v>1820</v>
      </c>
      <c r="L617" s="92">
        <v>11677.3</v>
      </c>
      <c r="M617" s="92" t="s">
        <v>132</v>
      </c>
      <c r="N617" s="83" t="s">
        <v>252</v>
      </c>
      <c r="O617" s="124" t="s">
        <v>140</v>
      </c>
      <c r="P617" s="92" t="s">
        <v>133</v>
      </c>
    </row>
    <row r="618" spans="2:17" ht="12" customHeight="1" x14ac:dyDescent="0.2">
      <c r="B618" s="126" t="s">
        <v>426</v>
      </c>
      <c r="C618" s="169" t="s">
        <v>1773</v>
      </c>
      <c r="D618" s="170" t="s">
        <v>93</v>
      </c>
      <c r="E618" s="170" t="s">
        <v>36</v>
      </c>
      <c r="F618" s="175" t="s">
        <v>35</v>
      </c>
      <c r="G618" s="173" t="s">
        <v>1782</v>
      </c>
      <c r="H618" s="128">
        <v>43525</v>
      </c>
      <c r="I618" s="174">
        <v>43553</v>
      </c>
      <c r="J618" s="174">
        <v>43555</v>
      </c>
      <c r="K618" s="121" t="s">
        <v>1864</v>
      </c>
      <c r="L618" s="92">
        <f>11677.3+1766.53+919.34+1447.96+2298.35</f>
        <v>18109.48</v>
      </c>
      <c r="M618" s="92" t="s">
        <v>132</v>
      </c>
      <c r="N618" s="83" t="s">
        <v>252</v>
      </c>
      <c r="O618" s="124" t="s">
        <v>140</v>
      </c>
      <c r="P618" s="92" t="s">
        <v>133</v>
      </c>
    </row>
    <row r="619" spans="2:17" ht="12" customHeight="1" x14ac:dyDescent="0.2">
      <c r="B619" s="87" t="s">
        <v>426</v>
      </c>
      <c r="C619" s="169" t="s">
        <v>1775</v>
      </c>
      <c r="D619" s="80" t="s">
        <v>124</v>
      </c>
      <c r="E619" s="80" t="s">
        <v>38</v>
      </c>
      <c r="F619" s="172" t="s">
        <v>35</v>
      </c>
      <c r="G619" s="173" t="s">
        <v>1781</v>
      </c>
      <c r="H619" s="128">
        <v>43525</v>
      </c>
      <c r="I619" s="174">
        <v>43538</v>
      </c>
      <c r="J619" s="91">
        <v>43549</v>
      </c>
      <c r="K619" s="118" t="s">
        <v>1821</v>
      </c>
      <c r="L619" s="92">
        <v>5903.6</v>
      </c>
      <c r="M619" s="92" t="s">
        <v>132</v>
      </c>
      <c r="N619" s="83" t="s">
        <v>252</v>
      </c>
      <c r="O619" s="124" t="s">
        <v>140</v>
      </c>
      <c r="P619" s="92" t="s">
        <v>133</v>
      </c>
    </row>
    <row r="620" spans="2:17" ht="12" customHeight="1" x14ac:dyDescent="0.2">
      <c r="B620" s="126" t="s">
        <v>426</v>
      </c>
      <c r="C620" s="169" t="s">
        <v>1778</v>
      </c>
      <c r="D620" s="170" t="s">
        <v>124</v>
      </c>
      <c r="E620" s="170" t="s">
        <v>38</v>
      </c>
      <c r="F620" s="175" t="s">
        <v>35</v>
      </c>
      <c r="G620" s="173" t="s">
        <v>1782</v>
      </c>
      <c r="H620" s="128">
        <v>43525</v>
      </c>
      <c r="I620" s="174">
        <v>43553</v>
      </c>
      <c r="J620" s="174">
        <v>43555</v>
      </c>
      <c r="K620" s="118" t="s">
        <v>1822</v>
      </c>
      <c r="L620" s="92">
        <f>5903.6+1065.77+446.32+702.96+1115.81</f>
        <v>9234.4600000000009</v>
      </c>
      <c r="M620" s="92" t="s">
        <v>132</v>
      </c>
      <c r="N620" s="83" t="s">
        <v>252</v>
      </c>
      <c r="O620" s="124" t="s">
        <v>140</v>
      </c>
      <c r="P620" s="92" t="s">
        <v>133</v>
      </c>
    </row>
    <row r="621" spans="2:17" ht="12" customHeight="1" x14ac:dyDescent="0.2">
      <c r="B621" s="87" t="s">
        <v>426</v>
      </c>
      <c r="C621" s="169" t="s">
        <v>1792</v>
      </c>
      <c r="D621" s="80" t="s">
        <v>624</v>
      </c>
      <c r="E621" s="80" t="s">
        <v>38</v>
      </c>
      <c r="F621" s="172" t="s">
        <v>35</v>
      </c>
      <c r="G621" s="173" t="s">
        <v>1781</v>
      </c>
      <c r="H621" s="128">
        <v>43525</v>
      </c>
      <c r="I621" s="174">
        <v>43538</v>
      </c>
      <c r="J621" s="91">
        <v>43549</v>
      </c>
      <c r="K621" s="118" t="s">
        <v>1823</v>
      </c>
      <c r="L621" s="92">
        <v>5903.6</v>
      </c>
      <c r="M621" s="92" t="s">
        <v>132</v>
      </c>
      <c r="N621" s="83" t="s">
        <v>252</v>
      </c>
      <c r="O621" s="124" t="s">
        <v>140</v>
      </c>
      <c r="P621" s="92" t="s">
        <v>133</v>
      </c>
    </row>
    <row r="622" spans="2:17" ht="12" customHeight="1" x14ac:dyDescent="0.2">
      <c r="B622" s="87" t="s">
        <v>426</v>
      </c>
      <c r="C622" s="169" t="s">
        <v>1793</v>
      </c>
      <c r="D622" s="170" t="s">
        <v>624</v>
      </c>
      <c r="E622" s="80" t="s">
        <v>38</v>
      </c>
      <c r="F622" s="172" t="s">
        <v>35</v>
      </c>
      <c r="G622" s="173" t="s">
        <v>1782</v>
      </c>
      <c r="H622" s="128">
        <v>43525</v>
      </c>
      <c r="I622" s="174">
        <v>43553</v>
      </c>
      <c r="J622" s="174">
        <v>43555</v>
      </c>
      <c r="K622" s="118" t="s">
        <v>1824</v>
      </c>
      <c r="L622" s="92">
        <f>5903.6+1065.77+446.32+702.96+1115.81</f>
        <v>9234.4600000000009</v>
      </c>
      <c r="M622" s="92" t="s">
        <v>132</v>
      </c>
      <c r="N622" s="83" t="s">
        <v>252</v>
      </c>
      <c r="O622" s="124" t="s">
        <v>140</v>
      </c>
      <c r="P622" s="92" t="s">
        <v>133</v>
      </c>
    </row>
    <row r="623" spans="2:17" ht="12" customHeight="1" x14ac:dyDescent="0.2">
      <c r="B623" s="87" t="s">
        <v>426</v>
      </c>
      <c r="C623" s="169" t="s">
        <v>1794</v>
      </c>
      <c r="D623" s="170" t="s">
        <v>743</v>
      </c>
      <c r="E623" s="80" t="s">
        <v>432</v>
      </c>
      <c r="F623" s="172" t="s">
        <v>768</v>
      </c>
      <c r="G623" s="173" t="s">
        <v>1781</v>
      </c>
      <c r="H623" s="128">
        <v>43525</v>
      </c>
      <c r="I623" s="174">
        <v>43538</v>
      </c>
      <c r="J623" s="91">
        <v>43549</v>
      </c>
      <c r="K623" s="118" t="s">
        <v>1825</v>
      </c>
      <c r="L623" s="92">
        <v>5508.79</v>
      </c>
      <c r="M623" s="92" t="s">
        <v>132</v>
      </c>
      <c r="N623" s="83" t="s">
        <v>252</v>
      </c>
      <c r="O623" s="124" t="s">
        <v>140</v>
      </c>
      <c r="P623" s="92" t="s">
        <v>133</v>
      </c>
    </row>
    <row r="624" spans="2:17" ht="12" customHeight="1" x14ac:dyDescent="0.2">
      <c r="B624" s="87" t="s">
        <v>426</v>
      </c>
      <c r="C624" s="169" t="s">
        <v>1796</v>
      </c>
      <c r="D624" s="170" t="s">
        <v>743</v>
      </c>
      <c r="E624" s="80" t="s">
        <v>432</v>
      </c>
      <c r="F624" s="172" t="s">
        <v>768</v>
      </c>
      <c r="G624" s="173" t="s">
        <v>1782</v>
      </c>
      <c r="H624" s="128">
        <v>43525</v>
      </c>
      <c r="I624" s="174">
        <v>43553</v>
      </c>
      <c r="J624" s="174">
        <v>43555</v>
      </c>
      <c r="K624" s="118" t="s">
        <v>1826</v>
      </c>
      <c r="L624" s="92">
        <f>5508.79+1018.32+414.3+652.52+1035.75</f>
        <v>8629.68</v>
      </c>
      <c r="M624" s="92" t="s">
        <v>132</v>
      </c>
      <c r="N624" s="83" t="s">
        <v>252</v>
      </c>
      <c r="O624" s="124" t="s">
        <v>140</v>
      </c>
      <c r="P624" s="92" t="s">
        <v>133</v>
      </c>
    </row>
    <row r="625" spans="1:16" ht="12" customHeight="1" x14ac:dyDescent="0.2">
      <c r="B625" s="87" t="s">
        <v>426</v>
      </c>
      <c r="C625" s="169" t="s">
        <v>1795</v>
      </c>
      <c r="D625" s="170" t="s">
        <v>833</v>
      </c>
      <c r="E625" s="80" t="s">
        <v>432</v>
      </c>
      <c r="F625" s="172" t="s">
        <v>768</v>
      </c>
      <c r="G625" s="173" t="s">
        <v>1781</v>
      </c>
      <c r="H625" s="128">
        <v>43525</v>
      </c>
      <c r="I625" s="174">
        <v>43538</v>
      </c>
      <c r="J625" s="91">
        <v>43549</v>
      </c>
      <c r="K625" s="118" t="s">
        <v>1827</v>
      </c>
      <c r="L625" s="92">
        <v>5508.79</v>
      </c>
      <c r="M625" s="92" t="s">
        <v>132</v>
      </c>
      <c r="N625" s="83" t="s">
        <v>252</v>
      </c>
      <c r="O625" s="124" t="s">
        <v>140</v>
      </c>
      <c r="P625" s="92" t="s">
        <v>133</v>
      </c>
    </row>
    <row r="626" spans="1:16" ht="12" customHeight="1" x14ac:dyDescent="0.2">
      <c r="B626" s="87" t="s">
        <v>426</v>
      </c>
      <c r="C626" s="169" t="s">
        <v>1797</v>
      </c>
      <c r="D626" s="170" t="s">
        <v>833</v>
      </c>
      <c r="E626" s="80" t="s">
        <v>432</v>
      </c>
      <c r="F626" s="172" t="s">
        <v>768</v>
      </c>
      <c r="G626" s="173" t="s">
        <v>1782</v>
      </c>
      <c r="H626" s="128">
        <v>43525</v>
      </c>
      <c r="I626" s="174">
        <v>43553</v>
      </c>
      <c r="J626" s="174">
        <v>43555</v>
      </c>
      <c r="K626" s="118" t="s">
        <v>1828</v>
      </c>
      <c r="L626" s="92">
        <f>5508.79+1018.32+414.3+652.52+1035.75</f>
        <v>8629.68</v>
      </c>
      <c r="M626" s="92" t="s">
        <v>132</v>
      </c>
      <c r="N626" s="83" t="s">
        <v>252</v>
      </c>
      <c r="O626" s="124" t="s">
        <v>140</v>
      </c>
      <c r="P626" s="92" t="s">
        <v>133</v>
      </c>
    </row>
    <row r="627" spans="1:16" ht="12" customHeight="1" x14ac:dyDescent="0.2">
      <c r="B627" s="87" t="s">
        <v>426</v>
      </c>
      <c r="C627" s="169" t="s">
        <v>1798</v>
      </c>
      <c r="D627" s="80" t="s">
        <v>91</v>
      </c>
      <c r="E627" s="80" t="s">
        <v>36</v>
      </c>
      <c r="F627" s="172" t="s">
        <v>35</v>
      </c>
      <c r="G627" s="173" t="s">
        <v>1781</v>
      </c>
      <c r="H627" s="128">
        <v>43525</v>
      </c>
      <c r="I627" s="174">
        <v>43538</v>
      </c>
      <c r="J627" s="91">
        <v>43549</v>
      </c>
      <c r="K627" s="88" t="s">
        <v>1829</v>
      </c>
      <c r="L627" s="92">
        <v>16744.72</v>
      </c>
      <c r="M627" s="92" t="s">
        <v>132</v>
      </c>
      <c r="N627" s="83" t="s">
        <v>252</v>
      </c>
      <c r="O627" s="124" t="s">
        <v>140</v>
      </c>
      <c r="P627" s="92" t="s">
        <v>133</v>
      </c>
    </row>
    <row r="628" spans="1:16" ht="12" customHeight="1" x14ac:dyDescent="0.2">
      <c r="B628" s="126" t="s">
        <v>426</v>
      </c>
      <c r="C628" s="169" t="s">
        <v>1799</v>
      </c>
      <c r="D628" s="170" t="s">
        <v>91</v>
      </c>
      <c r="E628" s="170" t="s">
        <v>36</v>
      </c>
      <c r="F628" s="175" t="s">
        <v>35</v>
      </c>
      <c r="G628" s="173" t="s">
        <v>1782</v>
      </c>
      <c r="H628" s="128">
        <v>43525</v>
      </c>
      <c r="I628" s="174">
        <v>43553</v>
      </c>
      <c r="J628" s="174">
        <v>43555</v>
      </c>
      <c r="K628" s="88" t="s">
        <v>1830</v>
      </c>
      <c r="L628" s="92">
        <f>16744.72+2368.25+1325.49+2087.65+3313.74</f>
        <v>25839.850000000006</v>
      </c>
      <c r="M628" s="92" t="s">
        <v>132</v>
      </c>
      <c r="N628" s="83" t="s">
        <v>252</v>
      </c>
      <c r="O628" s="124" t="s">
        <v>140</v>
      </c>
      <c r="P628" s="92" t="s">
        <v>133</v>
      </c>
    </row>
    <row r="629" spans="1:16" ht="12" customHeight="1" x14ac:dyDescent="0.2">
      <c r="B629" s="87" t="s">
        <v>426</v>
      </c>
      <c r="C629" s="169" t="s">
        <v>1800</v>
      </c>
      <c r="D629" s="80" t="s">
        <v>842</v>
      </c>
      <c r="E629" s="80" t="s">
        <v>38</v>
      </c>
      <c r="F629" s="172" t="s">
        <v>35</v>
      </c>
      <c r="G629" s="173" t="s">
        <v>1781</v>
      </c>
      <c r="H629" s="128">
        <v>43525</v>
      </c>
      <c r="I629" s="174">
        <v>43538</v>
      </c>
      <c r="J629" s="91">
        <v>43549</v>
      </c>
      <c r="K629" s="118" t="s">
        <v>1831</v>
      </c>
      <c r="L629" s="92">
        <v>5999.41</v>
      </c>
      <c r="M629" s="92" t="s">
        <v>132</v>
      </c>
      <c r="N629" s="83" t="s">
        <v>252</v>
      </c>
      <c r="O629" s="124" t="s">
        <v>140</v>
      </c>
      <c r="P629" s="92" t="s">
        <v>133</v>
      </c>
    </row>
    <row r="630" spans="1:16" ht="12" customHeight="1" x14ac:dyDescent="0.2">
      <c r="B630" s="87" t="s">
        <v>426</v>
      </c>
      <c r="C630" s="169" t="s">
        <v>1801</v>
      </c>
      <c r="D630" s="170" t="s">
        <v>842</v>
      </c>
      <c r="E630" s="80" t="s">
        <v>38</v>
      </c>
      <c r="F630" s="172" t="s">
        <v>35</v>
      </c>
      <c r="G630" s="173" t="s">
        <v>1782</v>
      </c>
      <c r="H630" s="128">
        <v>43525</v>
      </c>
      <c r="I630" s="174">
        <v>43553</v>
      </c>
      <c r="J630" s="174">
        <v>43555</v>
      </c>
      <c r="K630" s="118" t="s">
        <v>1832</v>
      </c>
      <c r="L630" s="92">
        <f>5999.41+1078.15+454.69+716.14+1136.72</f>
        <v>9385.1099999999988</v>
      </c>
      <c r="M630" s="92" t="s">
        <v>132</v>
      </c>
      <c r="N630" s="83" t="s">
        <v>252</v>
      </c>
      <c r="O630" s="124" t="s">
        <v>140</v>
      </c>
      <c r="P630" s="92" t="s">
        <v>133</v>
      </c>
    </row>
    <row r="631" spans="1:16" ht="24" customHeight="1" x14ac:dyDescent="0.2">
      <c r="B631" s="87">
        <v>8096</v>
      </c>
      <c r="C631" s="169" t="s">
        <v>1802</v>
      </c>
      <c r="D631" s="170" t="s">
        <v>1836</v>
      </c>
      <c r="E631" s="80" t="s">
        <v>387</v>
      </c>
      <c r="F631" s="85" t="s">
        <v>774</v>
      </c>
      <c r="G631" s="135" t="s">
        <v>1865</v>
      </c>
      <c r="H631" s="128">
        <v>43525</v>
      </c>
      <c r="I631" s="174">
        <v>43552</v>
      </c>
      <c r="J631" s="174">
        <v>43552</v>
      </c>
      <c r="K631" s="118" t="s">
        <v>1837</v>
      </c>
      <c r="L631" s="92">
        <v>277182</v>
      </c>
      <c r="M631" s="124" t="s">
        <v>132</v>
      </c>
      <c r="N631" s="130" t="s">
        <v>180</v>
      </c>
      <c r="O631" s="124" t="s">
        <v>140</v>
      </c>
      <c r="P631" s="124" t="s">
        <v>135</v>
      </c>
    </row>
    <row r="632" spans="1:16" ht="24" customHeight="1" x14ac:dyDescent="0.2">
      <c r="B632" s="87">
        <v>8097</v>
      </c>
      <c r="C632" s="169" t="s">
        <v>1810</v>
      </c>
      <c r="D632" s="170" t="s">
        <v>1836</v>
      </c>
      <c r="E632" s="80" t="s">
        <v>387</v>
      </c>
      <c r="F632" s="85" t="s">
        <v>774</v>
      </c>
      <c r="G632" s="135" t="s">
        <v>1838</v>
      </c>
      <c r="H632" s="128">
        <v>43525</v>
      </c>
      <c r="I632" s="174">
        <v>43552</v>
      </c>
      <c r="J632" s="174">
        <v>43552</v>
      </c>
      <c r="K632" s="118" t="s">
        <v>1839</v>
      </c>
      <c r="L632" s="92">
        <v>277182</v>
      </c>
      <c r="M632" s="124" t="s">
        <v>132</v>
      </c>
      <c r="N632" s="130" t="s">
        <v>180</v>
      </c>
      <c r="O632" s="124" t="s">
        <v>140</v>
      </c>
      <c r="P632" s="124" t="s">
        <v>135</v>
      </c>
    </row>
    <row r="633" spans="1:16" ht="27" customHeight="1" x14ac:dyDescent="0.2">
      <c r="B633" s="87">
        <v>8098</v>
      </c>
      <c r="C633" s="169" t="s">
        <v>1811</v>
      </c>
      <c r="D633" s="170" t="s">
        <v>1836</v>
      </c>
      <c r="E633" s="80" t="s">
        <v>387</v>
      </c>
      <c r="F633" s="85" t="s">
        <v>774</v>
      </c>
      <c r="G633" s="135" t="s">
        <v>1840</v>
      </c>
      <c r="H633" s="128">
        <v>43525</v>
      </c>
      <c r="I633" s="174">
        <v>43552</v>
      </c>
      <c r="J633" s="174">
        <v>43553</v>
      </c>
      <c r="K633" s="118" t="s">
        <v>1866</v>
      </c>
      <c r="L633" s="92">
        <v>296314.14</v>
      </c>
      <c r="M633" s="124" t="s">
        <v>132</v>
      </c>
      <c r="N633" s="130" t="s">
        <v>180</v>
      </c>
      <c r="O633" s="124" t="s">
        <v>140</v>
      </c>
      <c r="P633" s="124" t="s">
        <v>135</v>
      </c>
    </row>
    <row r="634" spans="1:16" ht="27" customHeight="1" x14ac:dyDescent="0.2">
      <c r="B634" s="87">
        <v>8031</v>
      </c>
      <c r="C634" s="169" t="s">
        <v>1812</v>
      </c>
      <c r="D634" s="170" t="s">
        <v>201</v>
      </c>
      <c r="E634" s="85" t="s">
        <v>387</v>
      </c>
      <c r="F634" s="85" t="s">
        <v>202</v>
      </c>
      <c r="G634" s="176" t="s">
        <v>1841</v>
      </c>
      <c r="H634" s="90">
        <v>43525</v>
      </c>
      <c r="I634" s="174">
        <v>43550</v>
      </c>
      <c r="J634" s="174">
        <v>43549</v>
      </c>
      <c r="K634" s="118" t="s">
        <v>1842</v>
      </c>
      <c r="L634" s="92">
        <v>131379.32999999999</v>
      </c>
      <c r="M634" s="124" t="s">
        <v>132</v>
      </c>
      <c r="N634" s="130" t="s">
        <v>180</v>
      </c>
      <c r="O634" s="124" t="s">
        <v>140</v>
      </c>
      <c r="P634" s="124" t="s">
        <v>135</v>
      </c>
    </row>
    <row r="635" spans="1:16" ht="27" customHeight="1" x14ac:dyDescent="0.2">
      <c r="B635" s="79" t="s">
        <v>1843</v>
      </c>
      <c r="C635" s="169" t="s">
        <v>1813</v>
      </c>
      <c r="D635" s="170" t="s">
        <v>1384</v>
      </c>
      <c r="E635" s="133" t="s">
        <v>36</v>
      </c>
      <c r="F635" s="85" t="s">
        <v>32</v>
      </c>
      <c r="G635" s="135" t="s">
        <v>22</v>
      </c>
      <c r="H635" s="90">
        <v>43525</v>
      </c>
      <c r="I635" s="174">
        <v>43564</v>
      </c>
      <c r="J635" s="174">
        <v>43469</v>
      </c>
      <c r="K635" s="118" t="s">
        <v>1844</v>
      </c>
      <c r="L635" s="92">
        <v>1283.75</v>
      </c>
      <c r="M635" s="92" t="s">
        <v>132</v>
      </c>
      <c r="N635" s="83" t="s">
        <v>252</v>
      </c>
      <c r="O635" s="124" t="s">
        <v>140</v>
      </c>
      <c r="P635" s="92" t="s">
        <v>133</v>
      </c>
    </row>
    <row r="636" spans="1:16" ht="27" customHeight="1" x14ac:dyDescent="0.2">
      <c r="B636" s="79" t="s">
        <v>1843</v>
      </c>
      <c r="C636" s="169" t="s">
        <v>1833</v>
      </c>
      <c r="D636" s="170" t="s">
        <v>1381</v>
      </c>
      <c r="E636" s="133" t="s">
        <v>36</v>
      </c>
      <c r="F636" s="85" t="s">
        <v>967</v>
      </c>
      <c r="G636" s="85" t="s">
        <v>969</v>
      </c>
      <c r="H636" s="90">
        <v>43525</v>
      </c>
      <c r="I636" s="174">
        <v>43564</v>
      </c>
      <c r="J636" s="174">
        <v>43512</v>
      </c>
      <c r="K636" s="118" t="s">
        <v>1845</v>
      </c>
      <c r="L636" s="92">
        <v>498.99</v>
      </c>
      <c r="M636" s="92" t="s">
        <v>132</v>
      </c>
      <c r="N636" s="83" t="s">
        <v>252</v>
      </c>
      <c r="O636" s="124" t="s">
        <v>140</v>
      </c>
      <c r="P636" s="92" t="s">
        <v>133</v>
      </c>
    </row>
    <row r="637" spans="1:16" ht="27" customHeight="1" x14ac:dyDescent="0.2">
      <c r="B637" s="79" t="s">
        <v>1541</v>
      </c>
      <c r="C637" s="169" t="s">
        <v>1834</v>
      </c>
      <c r="D637" s="170" t="s">
        <v>1846</v>
      </c>
      <c r="E637" s="133" t="s">
        <v>36</v>
      </c>
      <c r="F637" s="85" t="s">
        <v>32</v>
      </c>
      <c r="G637" s="85" t="s">
        <v>22</v>
      </c>
      <c r="H637" s="90">
        <v>43525</v>
      </c>
      <c r="I637" s="174">
        <v>43564</v>
      </c>
      <c r="J637" s="174">
        <v>43557</v>
      </c>
      <c r="K637" s="118" t="s">
        <v>1847</v>
      </c>
      <c r="L637" s="92">
        <v>1875.11</v>
      </c>
      <c r="M637" s="92" t="s">
        <v>132</v>
      </c>
      <c r="N637" s="83" t="s">
        <v>252</v>
      </c>
      <c r="O637" s="124" t="s">
        <v>140</v>
      </c>
      <c r="P637" s="92" t="s">
        <v>133</v>
      </c>
    </row>
    <row r="638" spans="1:16" ht="27" customHeight="1" x14ac:dyDescent="0.2">
      <c r="B638" s="79" t="s">
        <v>1541</v>
      </c>
      <c r="C638" s="169" t="s">
        <v>1835</v>
      </c>
      <c r="D638" s="170" t="s">
        <v>1846</v>
      </c>
      <c r="E638" s="133" t="s">
        <v>36</v>
      </c>
      <c r="F638" s="85" t="s">
        <v>32</v>
      </c>
      <c r="G638" s="85" t="s">
        <v>22</v>
      </c>
      <c r="H638" s="90">
        <v>43525</v>
      </c>
      <c r="I638" s="174">
        <v>43564</v>
      </c>
      <c r="J638" s="174">
        <v>43557</v>
      </c>
      <c r="K638" s="118" t="s">
        <v>1848</v>
      </c>
      <c r="L638" s="92">
        <v>40.119999999999997</v>
      </c>
      <c r="M638" s="92" t="s">
        <v>132</v>
      </c>
      <c r="N638" s="83" t="s">
        <v>252</v>
      </c>
      <c r="O638" s="124" t="s">
        <v>140</v>
      </c>
      <c r="P638" s="92" t="s">
        <v>133</v>
      </c>
    </row>
    <row r="639" spans="1:16" s="182" customFormat="1" ht="27" customHeight="1" x14ac:dyDescent="0.2">
      <c r="A639" s="181"/>
      <c r="B639" s="132">
        <v>8085</v>
      </c>
      <c r="C639" s="79" t="s">
        <v>1877</v>
      </c>
      <c r="D639" s="142" t="s">
        <v>1878</v>
      </c>
      <c r="E639" s="133" t="s">
        <v>38</v>
      </c>
      <c r="F639" s="85" t="s">
        <v>967</v>
      </c>
      <c r="G639" s="135" t="s">
        <v>1879</v>
      </c>
      <c r="H639" s="90">
        <v>43556</v>
      </c>
      <c r="I639" s="81">
        <v>43558</v>
      </c>
      <c r="J639" s="81">
        <v>43557</v>
      </c>
      <c r="K639" s="118" t="s">
        <v>1880</v>
      </c>
      <c r="L639" s="92">
        <v>15080</v>
      </c>
      <c r="M639" s="92" t="s">
        <v>132</v>
      </c>
      <c r="N639" s="82" t="s">
        <v>901</v>
      </c>
      <c r="O639" s="124" t="s">
        <v>140</v>
      </c>
      <c r="P639" s="92" t="s">
        <v>135</v>
      </c>
    </row>
    <row r="640" spans="1:16" s="182" customFormat="1" ht="12" customHeight="1" x14ac:dyDescent="0.2">
      <c r="A640" s="181"/>
      <c r="B640" s="79">
        <v>8086</v>
      </c>
      <c r="C640" s="79" t="s">
        <v>1881</v>
      </c>
      <c r="D640" s="142" t="s">
        <v>1882</v>
      </c>
      <c r="E640" s="133" t="s">
        <v>38</v>
      </c>
      <c r="F640" s="85" t="s">
        <v>1485</v>
      </c>
      <c r="G640" s="135" t="s">
        <v>1883</v>
      </c>
      <c r="H640" s="90">
        <v>43556</v>
      </c>
      <c r="I640" s="81">
        <v>43557</v>
      </c>
      <c r="J640" s="81">
        <v>43549</v>
      </c>
      <c r="K640" s="118" t="s">
        <v>1884</v>
      </c>
      <c r="L640" s="92">
        <v>3596</v>
      </c>
      <c r="M640" s="92" t="s">
        <v>132</v>
      </c>
      <c r="N640" s="82" t="s">
        <v>901</v>
      </c>
      <c r="O640" s="124" t="s">
        <v>140</v>
      </c>
      <c r="P640" s="92" t="s">
        <v>135</v>
      </c>
    </row>
    <row r="641" spans="1:16" s="182" customFormat="1" ht="12" customHeight="1" x14ac:dyDescent="0.2">
      <c r="A641" s="181"/>
      <c r="B641" s="79">
        <v>8088</v>
      </c>
      <c r="C641" s="79" t="s">
        <v>1885</v>
      </c>
      <c r="D641" s="142" t="s">
        <v>1886</v>
      </c>
      <c r="E641" s="133" t="s">
        <v>38</v>
      </c>
      <c r="F641" s="85" t="s">
        <v>96</v>
      </c>
      <c r="G641" s="135" t="s">
        <v>1887</v>
      </c>
      <c r="H641" s="90">
        <v>43556</v>
      </c>
      <c r="I641" s="81">
        <v>43558</v>
      </c>
      <c r="J641" s="81">
        <v>43537</v>
      </c>
      <c r="K641" s="118" t="s">
        <v>1888</v>
      </c>
      <c r="L641" s="92">
        <v>3132</v>
      </c>
      <c r="M641" s="92" t="s">
        <v>132</v>
      </c>
      <c r="N641" s="82" t="s">
        <v>901</v>
      </c>
      <c r="O641" s="124" t="s">
        <v>140</v>
      </c>
      <c r="P641" s="92" t="s">
        <v>135</v>
      </c>
    </row>
    <row r="642" spans="1:16" s="182" customFormat="1" ht="12" customHeight="1" x14ac:dyDescent="0.2">
      <c r="A642" s="181"/>
      <c r="B642" s="79">
        <v>8090</v>
      </c>
      <c r="C642" s="79" t="s">
        <v>1889</v>
      </c>
      <c r="D642" s="142" t="s">
        <v>1707</v>
      </c>
      <c r="E642" s="133" t="s">
        <v>38</v>
      </c>
      <c r="F642" s="85" t="s">
        <v>96</v>
      </c>
      <c r="G642" s="135" t="s">
        <v>1890</v>
      </c>
      <c r="H642" s="90">
        <v>43556</v>
      </c>
      <c r="I642" s="81">
        <v>43558</v>
      </c>
      <c r="J642" s="81">
        <v>43543</v>
      </c>
      <c r="K642" s="118" t="s">
        <v>1891</v>
      </c>
      <c r="L642" s="92">
        <v>6148</v>
      </c>
      <c r="M642" s="92" t="s">
        <v>132</v>
      </c>
      <c r="N642" s="82" t="s">
        <v>901</v>
      </c>
      <c r="O642" s="124" t="s">
        <v>140</v>
      </c>
      <c r="P642" s="92" t="s">
        <v>135</v>
      </c>
    </row>
    <row r="643" spans="1:16" s="182" customFormat="1" ht="12" customHeight="1" x14ac:dyDescent="0.2">
      <c r="A643" s="181"/>
      <c r="B643" s="79">
        <v>8090</v>
      </c>
      <c r="C643" s="79" t="s">
        <v>1892</v>
      </c>
      <c r="D643" s="142" t="s">
        <v>1324</v>
      </c>
      <c r="E643" s="133" t="s">
        <v>38</v>
      </c>
      <c r="F643" s="85" t="s">
        <v>96</v>
      </c>
      <c r="G643" s="135" t="s">
        <v>1893</v>
      </c>
      <c r="H643" s="90">
        <v>43556</v>
      </c>
      <c r="I643" s="81">
        <v>43558</v>
      </c>
      <c r="J643" s="81">
        <v>43550</v>
      </c>
      <c r="K643" s="118" t="s">
        <v>1894</v>
      </c>
      <c r="L643" s="92">
        <v>1125</v>
      </c>
      <c r="M643" s="92" t="s">
        <v>132</v>
      </c>
      <c r="N643" s="82" t="s">
        <v>901</v>
      </c>
      <c r="O643" s="124" t="s">
        <v>140</v>
      </c>
      <c r="P643" s="92" t="s">
        <v>135</v>
      </c>
    </row>
    <row r="644" spans="1:16" s="182" customFormat="1" ht="12" customHeight="1" x14ac:dyDescent="0.2">
      <c r="A644" s="181"/>
      <c r="B644" s="79">
        <v>8090</v>
      </c>
      <c r="C644" s="79" t="s">
        <v>1895</v>
      </c>
      <c r="D644" s="142" t="s">
        <v>1896</v>
      </c>
      <c r="E644" s="133" t="s">
        <v>38</v>
      </c>
      <c r="F644" s="85" t="s">
        <v>32</v>
      </c>
      <c r="G644" s="135" t="s">
        <v>1897</v>
      </c>
      <c r="H644" s="90">
        <v>43556</v>
      </c>
      <c r="I644" s="81">
        <v>43558</v>
      </c>
      <c r="J644" s="81">
        <v>43553</v>
      </c>
      <c r="K644" s="118" t="s">
        <v>1898</v>
      </c>
      <c r="L644" s="92">
        <v>296.85000000000002</v>
      </c>
      <c r="M644" s="92" t="s">
        <v>132</v>
      </c>
      <c r="N644" s="82" t="s">
        <v>901</v>
      </c>
      <c r="O644" s="124" t="s">
        <v>140</v>
      </c>
      <c r="P644" s="92" t="s">
        <v>135</v>
      </c>
    </row>
    <row r="645" spans="1:16" s="182" customFormat="1" ht="48" customHeight="1" x14ac:dyDescent="0.2">
      <c r="A645" s="181"/>
      <c r="B645" s="79">
        <v>8099</v>
      </c>
      <c r="C645" s="79" t="s">
        <v>1899</v>
      </c>
      <c r="D645" s="142" t="s">
        <v>877</v>
      </c>
      <c r="E645" s="133" t="s">
        <v>387</v>
      </c>
      <c r="F645" s="85" t="s">
        <v>780</v>
      </c>
      <c r="G645" s="135" t="s">
        <v>1900</v>
      </c>
      <c r="H645" s="90">
        <v>43556</v>
      </c>
      <c r="I645" s="81">
        <v>43558</v>
      </c>
      <c r="J645" s="81">
        <v>43551</v>
      </c>
      <c r="K645" s="125" t="s">
        <v>1901</v>
      </c>
      <c r="L645" s="92">
        <v>293834.94</v>
      </c>
      <c r="M645" s="124" t="s">
        <v>132</v>
      </c>
      <c r="N645" s="130" t="s">
        <v>180</v>
      </c>
      <c r="O645" s="124" t="s">
        <v>140</v>
      </c>
      <c r="P645" s="124" t="s">
        <v>135</v>
      </c>
    </row>
    <row r="646" spans="1:16" s="182" customFormat="1" ht="36" customHeight="1" x14ac:dyDescent="0.2">
      <c r="A646" s="181"/>
      <c r="B646" s="79">
        <v>8100</v>
      </c>
      <c r="C646" s="79" t="s">
        <v>1902</v>
      </c>
      <c r="D646" s="142" t="s">
        <v>1094</v>
      </c>
      <c r="E646" s="133" t="s">
        <v>387</v>
      </c>
      <c r="F646" s="85" t="s">
        <v>1095</v>
      </c>
      <c r="G646" s="135" t="s">
        <v>1903</v>
      </c>
      <c r="H646" s="90">
        <v>43556</v>
      </c>
      <c r="I646" s="81">
        <v>43558</v>
      </c>
      <c r="J646" s="81">
        <v>43556</v>
      </c>
      <c r="K646" s="121" t="s">
        <v>1904</v>
      </c>
      <c r="L646" s="92">
        <v>281665.39</v>
      </c>
      <c r="M646" s="124" t="s">
        <v>132</v>
      </c>
      <c r="N646" s="130" t="s">
        <v>180</v>
      </c>
      <c r="O646" s="124" t="s">
        <v>140</v>
      </c>
      <c r="P646" s="124" t="s">
        <v>135</v>
      </c>
    </row>
    <row r="647" spans="1:16" s="182" customFormat="1" ht="24" x14ac:dyDescent="0.2">
      <c r="A647" s="181"/>
      <c r="B647" s="79">
        <v>8101</v>
      </c>
      <c r="C647" s="79" t="s">
        <v>1905</v>
      </c>
      <c r="D647" s="142" t="s">
        <v>795</v>
      </c>
      <c r="E647" s="133" t="s">
        <v>432</v>
      </c>
      <c r="F647" s="85" t="s">
        <v>1906</v>
      </c>
      <c r="G647" s="135" t="s">
        <v>1907</v>
      </c>
      <c r="H647" s="90">
        <v>43556</v>
      </c>
      <c r="I647" s="81">
        <v>43558</v>
      </c>
      <c r="J647" s="81">
        <v>43524</v>
      </c>
      <c r="K647" s="118" t="s">
        <v>1908</v>
      </c>
      <c r="L647" s="92">
        <v>23200</v>
      </c>
      <c r="M647" s="92" t="s">
        <v>132</v>
      </c>
      <c r="N647" s="83" t="s">
        <v>180</v>
      </c>
      <c r="O647" s="92" t="s">
        <v>140</v>
      </c>
      <c r="P647" s="92" t="s">
        <v>135</v>
      </c>
    </row>
    <row r="648" spans="1:16" s="182" customFormat="1" ht="12" customHeight="1" x14ac:dyDescent="0.2">
      <c r="A648" s="181"/>
      <c r="B648" s="79">
        <v>8104</v>
      </c>
      <c r="C648" s="79" t="s">
        <v>1909</v>
      </c>
      <c r="D648" s="142" t="s">
        <v>1910</v>
      </c>
      <c r="E648" s="133" t="s">
        <v>36</v>
      </c>
      <c r="F648" s="85" t="s">
        <v>32</v>
      </c>
      <c r="G648" s="135" t="s">
        <v>1911</v>
      </c>
      <c r="H648" s="90">
        <v>43556</v>
      </c>
      <c r="I648" s="81">
        <v>43558</v>
      </c>
      <c r="J648" s="81">
        <v>43537</v>
      </c>
      <c r="K648" s="118" t="s">
        <v>1912</v>
      </c>
      <c r="L648" s="92">
        <v>499.99</v>
      </c>
      <c r="M648" s="92" t="s">
        <v>132</v>
      </c>
      <c r="N648" s="83" t="s">
        <v>180</v>
      </c>
      <c r="O648" s="92" t="s">
        <v>140</v>
      </c>
      <c r="P648" s="92" t="s">
        <v>135</v>
      </c>
    </row>
    <row r="649" spans="1:16" s="182" customFormat="1" ht="12" customHeight="1" x14ac:dyDescent="0.2">
      <c r="A649" s="181"/>
      <c r="B649" s="79">
        <v>8104</v>
      </c>
      <c r="C649" s="79" t="s">
        <v>1913</v>
      </c>
      <c r="D649" s="142" t="s">
        <v>1384</v>
      </c>
      <c r="E649" s="133" t="s">
        <v>36</v>
      </c>
      <c r="F649" s="85" t="s">
        <v>32</v>
      </c>
      <c r="G649" s="135" t="s">
        <v>1914</v>
      </c>
      <c r="H649" s="90">
        <v>43556</v>
      </c>
      <c r="I649" s="81">
        <v>43558</v>
      </c>
      <c r="J649" s="81">
        <v>43544</v>
      </c>
      <c r="K649" s="118" t="s">
        <v>1915</v>
      </c>
      <c r="L649" s="92">
        <v>500</v>
      </c>
      <c r="M649" s="92" t="s">
        <v>132</v>
      </c>
      <c r="N649" s="83" t="s">
        <v>180</v>
      </c>
      <c r="O649" s="92" t="s">
        <v>140</v>
      </c>
      <c r="P649" s="92" t="s">
        <v>135</v>
      </c>
    </row>
    <row r="650" spans="1:16" s="182" customFormat="1" ht="12" customHeight="1" x14ac:dyDescent="0.2">
      <c r="A650" s="181"/>
      <c r="B650" s="79">
        <v>8104</v>
      </c>
      <c r="C650" s="79" t="s">
        <v>1916</v>
      </c>
      <c r="D650" s="142" t="s">
        <v>1917</v>
      </c>
      <c r="E650" s="133" t="s">
        <v>36</v>
      </c>
      <c r="F650" s="85" t="s">
        <v>32</v>
      </c>
      <c r="G650" s="135" t="s">
        <v>1914</v>
      </c>
      <c r="H650" s="90">
        <v>43556</v>
      </c>
      <c r="I650" s="81">
        <v>43558</v>
      </c>
      <c r="J650" s="81">
        <v>43549</v>
      </c>
      <c r="K650" s="121" t="s">
        <v>1918</v>
      </c>
      <c r="L650" s="92">
        <v>630</v>
      </c>
      <c r="M650" s="92" t="s">
        <v>132</v>
      </c>
      <c r="N650" s="83" t="s">
        <v>180</v>
      </c>
      <c r="O650" s="92" t="s">
        <v>140</v>
      </c>
      <c r="P650" s="92" t="s">
        <v>135</v>
      </c>
    </row>
    <row r="651" spans="1:16" s="182" customFormat="1" ht="12" customHeight="1" x14ac:dyDescent="0.2">
      <c r="A651" s="181"/>
      <c r="B651" s="79">
        <v>8104</v>
      </c>
      <c r="C651" s="79" t="s">
        <v>1919</v>
      </c>
      <c r="D651" s="142" t="s">
        <v>1308</v>
      </c>
      <c r="E651" s="133" t="s">
        <v>36</v>
      </c>
      <c r="F651" s="85" t="s">
        <v>32</v>
      </c>
      <c r="G651" s="135" t="s">
        <v>1920</v>
      </c>
      <c r="H651" s="90">
        <v>43556</v>
      </c>
      <c r="I651" s="81">
        <v>43558</v>
      </c>
      <c r="J651" s="81">
        <v>43551</v>
      </c>
      <c r="K651" s="118" t="s">
        <v>1921</v>
      </c>
      <c r="L651" s="92">
        <v>500</v>
      </c>
      <c r="M651" s="92" t="s">
        <v>132</v>
      </c>
      <c r="N651" s="83" t="s">
        <v>180</v>
      </c>
      <c r="O651" s="92" t="s">
        <v>140</v>
      </c>
      <c r="P651" s="92" t="s">
        <v>135</v>
      </c>
    </row>
    <row r="652" spans="1:16" s="182" customFormat="1" ht="12" customHeight="1" x14ac:dyDescent="0.2">
      <c r="A652" s="181"/>
      <c r="B652" s="79">
        <v>8104</v>
      </c>
      <c r="C652" s="79" t="s">
        <v>1922</v>
      </c>
      <c r="D652" s="142" t="s">
        <v>1384</v>
      </c>
      <c r="E652" s="133" t="s">
        <v>36</v>
      </c>
      <c r="F652" s="85" t="s">
        <v>32</v>
      </c>
      <c r="G652" s="135" t="s">
        <v>1914</v>
      </c>
      <c r="H652" s="90">
        <v>43556</v>
      </c>
      <c r="I652" s="81">
        <v>43558</v>
      </c>
      <c r="J652" s="81">
        <v>43545</v>
      </c>
      <c r="K652" s="118" t="s">
        <v>1923</v>
      </c>
      <c r="L652" s="92">
        <v>500</v>
      </c>
      <c r="M652" s="92" t="s">
        <v>132</v>
      </c>
      <c r="N652" s="83" t="s">
        <v>180</v>
      </c>
      <c r="O652" s="92" t="s">
        <v>140</v>
      </c>
      <c r="P652" s="92" t="s">
        <v>135</v>
      </c>
    </row>
    <row r="653" spans="1:16" s="182" customFormat="1" ht="12" customHeight="1" x14ac:dyDescent="0.2">
      <c r="A653" s="181"/>
      <c r="B653" s="79">
        <v>8104</v>
      </c>
      <c r="C653" s="79" t="s">
        <v>1924</v>
      </c>
      <c r="D653" s="142" t="s">
        <v>1384</v>
      </c>
      <c r="E653" s="133" t="s">
        <v>36</v>
      </c>
      <c r="F653" s="85" t="s">
        <v>32</v>
      </c>
      <c r="G653" s="135" t="s">
        <v>1914</v>
      </c>
      <c r="H653" s="90">
        <v>43556</v>
      </c>
      <c r="I653" s="81">
        <v>43558</v>
      </c>
      <c r="J653" s="81">
        <v>43550</v>
      </c>
      <c r="K653" s="118" t="s">
        <v>1925</v>
      </c>
      <c r="L653" s="92">
        <v>500</v>
      </c>
      <c r="M653" s="92" t="s">
        <v>132</v>
      </c>
      <c r="N653" s="83" t="s">
        <v>180</v>
      </c>
      <c r="O653" s="92" t="s">
        <v>140</v>
      </c>
      <c r="P653" s="92" t="s">
        <v>135</v>
      </c>
    </row>
    <row r="654" spans="1:16" s="182" customFormat="1" ht="24" customHeight="1" x14ac:dyDescent="0.2">
      <c r="A654" s="181"/>
      <c r="B654" s="79">
        <v>8107</v>
      </c>
      <c r="C654" s="79" t="s">
        <v>1926</v>
      </c>
      <c r="D654" s="142" t="s">
        <v>1836</v>
      </c>
      <c r="E654" s="133" t="s">
        <v>387</v>
      </c>
      <c r="F654" s="85" t="s">
        <v>774</v>
      </c>
      <c r="G654" s="135" t="s">
        <v>1927</v>
      </c>
      <c r="H654" s="90">
        <v>43556</v>
      </c>
      <c r="I654" s="81">
        <v>43558</v>
      </c>
      <c r="J654" s="81">
        <v>43556</v>
      </c>
      <c r="K654" s="118" t="s">
        <v>1928</v>
      </c>
      <c r="L654" s="92">
        <v>540729.56000000006</v>
      </c>
      <c r="M654" s="124" t="s">
        <v>132</v>
      </c>
      <c r="N654" s="130" t="s">
        <v>180</v>
      </c>
      <c r="O654" s="124" t="s">
        <v>140</v>
      </c>
      <c r="P654" s="124" t="s">
        <v>135</v>
      </c>
    </row>
    <row r="655" spans="1:16" s="182" customFormat="1" ht="12" customHeight="1" x14ac:dyDescent="0.2">
      <c r="A655" s="181"/>
      <c r="B655" s="79">
        <v>8109</v>
      </c>
      <c r="C655" s="79" t="s">
        <v>1929</v>
      </c>
      <c r="D655" s="142" t="s">
        <v>63</v>
      </c>
      <c r="E655" s="133" t="s">
        <v>36</v>
      </c>
      <c r="F655" s="85" t="s">
        <v>32</v>
      </c>
      <c r="G655" s="135" t="s">
        <v>1462</v>
      </c>
      <c r="H655" s="90">
        <v>43556</v>
      </c>
      <c r="I655" s="81">
        <v>43560</v>
      </c>
      <c r="J655" s="81">
        <v>43552</v>
      </c>
      <c r="K655" s="118" t="s">
        <v>1930</v>
      </c>
      <c r="L655" s="92">
        <v>336</v>
      </c>
      <c r="M655" s="124" t="s">
        <v>132</v>
      </c>
      <c r="N655" s="130" t="s">
        <v>180</v>
      </c>
      <c r="O655" s="124" t="s">
        <v>140</v>
      </c>
      <c r="P655" s="124" t="s">
        <v>135</v>
      </c>
    </row>
    <row r="656" spans="1:16" s="182" customFormat="1" ht="60" customHeight="1" x14ac:dyDescent="0.2">
      <c r="A656" s="181"/>
      <c r="B656" s="79">
        <v>8113</v>
      </c>
      <c r="C656" s="79" t="s">
        <v>1931</v>
      </c>
      <c r="D656" s="142" t="s">
        <v>1932</v>
      </c>
      <c r="E656" s="133" t="s">
        <v>387</v>
      </c>
      <c r="F656" s="85" t="s">
        <v>1933</v>
      </c>
      <c r="G656" s="135" t="s">
        <v>1934</v>
      </c>
      <c r="H656" s="90">
        <v>43556</v>
      </c>
      <c r="I656" s="81">
        <v>43560</v>
      </c>
      <c r="J656" s="81">
        <v>43557</v>
      </c>
      <c r="K656" s="118" t="s">
        <v>1935</v>
      </c>
      <c r="L656" s="92">
        <v>4127864.83</v>
      </c>
      <c r="M656" s="124" t="s">
        <v>132</v>
      </c>
      <c r="N656" s="130" t="s">
        <v>180</v>
      </c>
      <c r="O656" s="124" t="s">
        <v>140</v>
      </c>
      <c r="P656" s="124" t="s">
        <v>135</v>
      </c>
    </row>
    <row r="657" spans="1:16" s="182" customFormat="1" ht="48" customHeight="1" x14ac:dyDescent="0.2">
      <c r="A657" s="181"/>
      <c r="B657" s="79">
        <v>8114</v>
      </c>
      <c r="C657" s="79" t="s">
        <v>1936</v>
      </c>
      <c r="D657" s="142" t="s">
        <v>877</v>
      </c>
      <c r="E657" s="133" t="s">
        <v>387</v>
      </c>
      <c r="F657" s="85" t="s">
        <v>780</v>
      </c>
      <c r="G657" s="135" t="s">
        <v>1937</v>
      </c>
      <c r="H657" s="90">
        <v>43556</v>
      </c>
      <c r="I657" s="81">
        <v>43560</v>
      </c>
      <c r="J657" s="81">
        <v>43556</v>
      </c>
      <c r="K657" s="118" t="s">
        <v>1938</v>
      </c>
      <c r="L657" s="92">
        <v>688376.97</v>
      </c>
      <c r="M657" s="124" t="s">
        <v>132</v>
      </c>
      <c r="N657" s="130" t="s">
        <v>180</v>
      </c>
      <c r="O657" s="124" t="s">
        <v>140</v>
      </c>
      <c r="P657" s="124" t="s">
        <v>135</v>
      </c>
    </row>
    <row r="658" spans="1:16" s="182" customFormat="1" ht="24" x14ac:dyDescent="0.2">
      <c r="A658" s="181"/>
      <c r="B658" s="79">
        <v>8115</v>
      </c>
      <c r="C658" s="79" t="s">
        <v>1939</v>
      </c>
      <c r="D658" s="142" t="s">
        <v>795</v>
      </c>
      <c r="E658" s="133" t="s">
        <v>432</v>
      </c>
      <c r="F658" s="85" t="s">
        <v>1906</v>
      </c>
      <c r="G658" s="135" t="s">
        <v>1940</v>
      </c>
      <c r="H658" s="90">
        <v>43556</v>
      </c>
      <c r="I658" s="81">
        <v>43560</v>
      </c>
      <c r="J658" s="81">
        <v>43551</v>
      </c>
      <c r="K658" s="118" t="s">
        <v>1941</v>
      </c>
      <c r="L658" s="92">
        <v>23200</v>
      </c>
      <c r="M658" s="92" t="s">
        <v>132</v>
      </c>
      <c r="N658" s="83" t="s">
        <v>180</v>
      </c>
      <c r="O658" s="92" t="s">
        <v>140</v>
      </c>
      <c r="P658" s="92" t="s">
        <v>135</v>
      </c>
    </row>
    <row r="659" spans="1:16" s="182" customFormat="1" ht="24" x14ac:dyDescent="0.2">
      <c r="A659" s="181"/>
      <c r="B659" s="79">
        <v>8116</v>
      </c>
      <c r="C659" s="79" t="s">
        <v>1942</v>
      </c>
      <c r="D659" s="142" t="s">
        <v>795</v>
      </c>
      <c r="E659" s="133" t="s">
        <v>432</v>
      </c>
      <c r="F659" s="85" t="s">
        <v>1943</v>
      </c>
      <c r="G659" s="135" t="s">
        <v>1944</v>
      </c>
      <c r="H659" s="90">
        <v>43556</v>
      </c>
      <c r="I659" s="81">
        <v>43560</v>
      </c>
      <c r="J659" s="81">
        <v>43551</v>
      </c>
      <c r="K659" s="118" t="s">
        <v>1945</v>
      </c>
      <c r="L659" s="92">
        <v>23200</v>
      </c>
      <c r="M659" s="92" t="s">
        <v>132</v>
      </c>
      <c r="N659" s="83" t="s">
        <v>180</v>
      </c>
      <c r="O659" s="92" t="s">
        <v>140</v>
      </c>
      <c r="P659" s="92" t="s">
        <v>135</v>
      </c>
    </row>
    <row r="660" spans="1:16" s="182" customFormat="1" ht="12" customHeight="1" x14ac:dyDescent="0.2">
      <c r="A660" s="181"/>
      <c r="B660" s="79">
        <v>8117</v>
      </c>
      <c r="C660" s="79" t="s">
        <v>1946</v>
      </c>
      <c r="D660" s="142" t="s">
        <v>458</v>
      </c>
      <c r="E660" s="133" t="s">
        <v>36</v>
      </c>
      <c r="F660" s="85" t="s">
        <v>32</v>
      </c>
      <c r="G660" s="134" t="s">
        <v>1947</v>
      </c>
      <c r="H660" s="90">
        <v>43556</v>
      </c>
      <c r="I660" s="81">
        <v>43560</v>
      </c>
      <c r="J660" s="81">
        <v>43557</v>
      </c>
      <c r="K660" s="118" t="s">
        <v>1948</v>
      </c>
      <c r="L660" s="92">
        <v>912</v>
      </c>
      <c r="M660" s="92" t="s">
        <v>132</v>
      </c>
      <c r="N660" s="83" t="s">
        <v>180</v>
      </c>
      <c r="O660" s="92" t="s">
        <v>140</v>
      </c>
      <c r="P660" s="92" t="s">
        <v>135</v>
      </c>
    </row>
    <row r="661" spans="1:16" s="182" customFormat="1" ht="12" customHeight="1" x14ac:dyDescent="0.2">
      <c r="A661" s="181"/>
      <c r="B661" s="79">
        <v>8117</v>
      </c>
      <c r="C661" s="79" t="s">
        <v>1949</v>
      </c>
      <c r="D661" s="142" t="s">
        <v>457</v>
      </c>
      <c r="E661" s="133" t="s">
        <v>36</v>
      </c>
      <c r="F661" s="85" t="s">
        <v>32</v>
      </c>
      <c r="G661" s="135" t="s">
        <v>1462</v>
      </c>
      <c r="H661" s="90">
        <v>43556</v>
      </c>
      <c r="I661" s="81">
        <v>43560</v>
      </c>
      <c r="J661" s="81">
        <v>43558</v>
      </c>
      <c r="K661" s="118" t="s">
        <v>1950</v>
      </c>
      <c r="L661" s="92">
        <v>270</v>
      </c>
      <c r="M661" s="92" t="s">
        <v>132</v>
      </c>
      <c r="N661" s="83" t="s">
        <v>180</v>
      </c>
      <c r="O661" s="92" t="s">
        <v>140</v>
      </c>
      <c r="P661" s="92" t="s">
        <v>135</v>
      </c>
    </row>
    <row r="662" spans="1:16" s="182" customFormat="1" ht="12" customHeight="1" x14ac:dyDescent="0.2">
      <c r="A662" s="181"/>
      <c r="B662" s="79">
        <v>8117</v>
      </c>
      <c r="C662" s="79" t="s">
        <v>1951</v>
      </c>
      <c r="D662" s="142" t="s">
        <v>63</v>
      </c>
      <c r="E662" s="133" t="s">
        <v>36</v>
      </c>
      <c r="F662" s="85" t="s">
        <v>32</v>
      </c>
      <c r="G662" s="135" t="s">
        <v>1462</v>
      </c>
      <c r="H662" s="90">
        <v>43556</v>
      </c>
      <c r="I662" s="81">
        <v>43560</v>
      </c>
      <c r="J662" s="81">
        <v>43557</v>
      </c>
      <c r="K662" s="118" t="s">
        <v>1952</v>
      </c>
      <c r="L662" s="92">
        <v>426</v>
      </c>
      <c r="M662" s="92" t="s">
        <v>132</v>
      </c>
      <c r="N662" s="83" t="s">
        <v>180</v>
      </c>
      <c r="O662" s="92" t="s">
        <v>140</v>
      </c>
      <c r="P662" s="92" t="s">
        <v>135</v>
      </c>
    </row>
    <row r="663" spans="1:16" s="182" customFormat="1" ht="12" customHeight="1" x14ac:dyDescent="0.2">
      <c r="A663" s="181"/>
      <c r="B663" s="79">
        <v>8126</v>
      </c>
      <c r="C663" s="79" t="s">
        <v>1953</v>
      </c>
      <c r="D663" s="142" t="s">
        <v>1695</v>
      </c>
      <c r="E663" s="133" t="s">
        <v>36</v>
      </c>
      <c r="F663" s="85" t="s">
        <v>32</v>
      </c>
      <c r="G663" s="135" t="s">
        <v>1592</v>
      </c>
      <c r="H663" s="90">
        <v>43556</v>
      </c>
      <c r="I663" s="81">
        <v>43560</v>
      </c>
      <c r="J663" s="81">
        <v>43537</v>
      </c>
      <c r="K663" s="118" t="s">
        <v>1954</v>
      </c>
      <c r="L663" s="92">
        <v>500</v>
      </c>
      <c r="M663" s="92" t="s">
        <v>132</v>
      </c>
      <c r="N663" s="83" t="s">
        <v>180</v>
      </c>
      <c r="O663" s="92" t="s">
        <v>140</v>
      </c>
      <c r="P663" s="92" t="s">
        <v>135</v>
      </c>
    </row>
    <row r="664" spans="1:16" s="182" customFormat="1" ht="24" customHeight="1" x14ac:dyDescent="0.2">
      <c r="A664" s="181"/>
      <c r="B664" s="79">
        <v>8169</v>
      </c>
      <c r="C664" s="79" t="s">
        <v>1955</v>
      </c>
      <c r="D664" s="142" t="s">
        <v>1956</v>
      </c>
      <c r="E664" s="133" t="s">
        <v>387</v>
      </c>
      <c r="F664" s="85" t="s">
        <v>1957</v>
      </c>
      <c r="G664" s="135" t="s">
        <v>1958</v>
      </c>
      <c r="H664" s="90">
        <v>43556</v>
      </c>
      <c r="I664" s="81">
        <v>43564</v>
      </c>
      <c r="J664" s="81">
        <v>43563</v>
      </c>
      <c r="K664" s="118" t="s">
        <v>1959</v>
      </c>
      <c r="L664" s="92">
        <v>125314.8</v>
      </c>
      <c r="M664" s="92" t="s">
        <v>132</v>
      </c>
      <c r="N664" s="83" t="s">
        <v>180</v>
      </c>
      <c r="O664" s="92" t="s">
        <v>140</v>
      </c>
      <c r="P664" s="92" t="s">
        <v>135</v>
      </c>
    </row>
    <row r="665" spans="1:16" s="182" customFormat="1" ht="24" customHeight="1" x14ac:dyDescent="0.2">
      <c r="A665" s="181"/>
      <c r="B665" s="79">
        <v>8170</v>
      </c>
      <c r="C665" s="79" t="s">
        <v>1960</v>
      </c>
      <c r="D665" s="142" t="s">
        <v>1961</v>
      </c>
      <c r="E665" s="133" t="s">
        <v>387</v>
      </c>
      <c r="F665" s="85" t="s">
        <v>1962</v>
      </c>
      <c r="G665" s="135" t="s">
        <v>1963</v>
      </c>
      <c r="H665" s="90">
        <v>43556</v>
      </c>
      <c r="I665" s="81">
        <v>43563</v>
      </c>
      <c r="J665" s="81">
        <v>43564</v>
      </c>
      <c r="K665" s="118" t="s">
        <v>1964</v>
      </c>
      <c r="L665" s="92">
        <v>43710.19</v>
      </c>
      <c r="M665" s="92" t="s">
        <v>132</v>
      </c>
      <c r="N665" s="83" t="s">
        <v>180</v>
      </c>
      <c r="O665" s="92" t="s">
        <v>140</v>
      </c>
      <c r="P665" s="92" t="s">
        <v>135</v>
      </c>
    </row>
    <row r="666" spans="1:16" s="182" customFormat="1" ht="24" customHeight="1" x14ac:dyDescent="0.2">
      <c r="A666" s="181"/>
      <c r="B666" s="79">
        <v>8171</v>
      </c>
      <c r="C666" s="79" t="s">
        <v>1965</v>
      </c>
      <c r="D666" s="142" t="s">
        <v>1961</v>
      </c>
      <c r="E666" s="133" t="s">
        <v>387</v>
      </c>
      <c r="F666" s="85" t="s">
        <v>1962</v>
      </c>
      <c r="G666" s="135" t="s">
        <v>1966</v>
      </c>
      <c r="H666" s="90">
        <v>43556</v>
      </c>
      <c r="I666" s="81">
        <v>43565</v>
      </c>
      <c r="J666" s="81">
        <v>43564</v>
      </c>
      <c r="K666" s="118" t="s">
        <v>1964</v>
      </c>
      <c r="L666" s="92">
        <v>101990.45</v>
      </c>
      <c r="M666" s="92" t="s">
        <v>132</v>
      </c>
      <c r="N666" s="83" t="s">
        <v>180</v>
      </c>
      <c r="O666" s="92" t="s">
        <v>140</v>
      </c>
      <c r="P666" s="92" t="s">
        <v>135</v>
      </c>
    </row>
    <row r="667" spans="1:16" s="182" customFormat="1" ht="24" customHeight="1" x14ac:dyDescent="0.2">
      <c r="A667" s="181"/>
      <c r="B667" s="79">
        <v>8172</v>
      </c>
      <c r="C667" s="79" t="s">
        <v>1967</v>
      </c>
      <c r="D667" s="142" t="s">
        <v>1968</v>
      </c>
      <c r="E667" s="133" t="s">
        <v>387</v>
      </c>
      <c r="F667" s="85" t="s">
        <v>1969</v>
      </c>
      <c r="G667" s="135" t="s">
        <v>1970</v>
      </c>
      <c r="H667" s="90">
        <v>43556</v>
      </c>
      <c r="I667" s="81">
        <v>43563</v>
      </c>
      <c r="J667" s="81">
        <v>43563</v>
      </c>
      <c r="K667" s="118" t="s">
        <v>1971</v>
      </c>
      <c r="L667" s="92">
        <v>113912</v>
      </c>
      <c r="M667" s="92" t="s">
        <v>132</v>
      </c>
      <c r="N667" s="83" t="s">
        <v>180</v>
      </c>
      <c r="O667" s="92" t="s">
        <v>140</v>
      </c>
      <c r="P667" s="92" t="s">
        <v>135</v>
      </c>
    </row>
    <row r="668" spans="1:16" s="182" customFormat="1" ht="36" customHeight="1" x14ac:dyDescent="0.2">
      <c r="A668" s="181"/>
      <c r="B668" s="79">
        <v>8173</v>
      </c>
      <c r="C668" s="79" t="s">
        <v>1972</v>
      </c>
      <c r="D668" s="142" t="s">
        <v>1836</v>
      </c>
      <c r="E668" s="133" t="s">
        <v>387</v>
      </c>
      <c r="F668" s="85" t="s">
        <v>774</v>
      </c>
      <c r="G668" s="135" t="s">
        <v>1973</v>
      </c>
      <c r="H668" s="90">
        <v>43556</v>
      </c>
      <c r="I668" s="81">
        <v>43563</v>
      </c>
      <c r="J668" s="81">
        <v>43560</v>
      </c>
      <c r="K668" s="118" t="s">
        <v>1974</v>
      </c>
      <c r="L668" s="92">
        <v>326292.18</v>
      </c>
      <c r="M668" s="124" t="s">
        <v>132</v>
      </c>
      <c r="N668" s="130" t="s">
        <v>180</v>
      </c>
      <c r="O668" s="124" t="s">
        <v>140</v>
      </c>
      <c r="P668" s="124" t="s">
        <v>135</v>
      </c>
    </row>
    <row r="669" spans="1:16" s="182" customFormat="1" ht="36" customHeight="1" x14ac:dyDescent="0.2">
      <c r="A669" s="181"/>
      <c r="B669" s="79">
        <v>8174</v>
      </c>
      <c r="C669" s="79" t="s">
        <v>1975</v>
      </c>
      <c r="D669" s="142" t="s">
        <v>1836</v>
      </c>
      <c r="E669" s="133" t="s">
        <v>387</v>
      </c>
      <c r="F669" s="85" t="s">
        <v>774</v>
      </c>
      <c r="G669" s="135" t="s">
        <v>1976</v>
      </c>
      <c r="H669" s="90">
        <v>43556</v>
      </c>
      <c r="I669" s="81">
        <v>43563</v>
      </c>
      <c r="J669" s="81">
        <v>43560</v>
      </c>
      <c r="K669" s="118" t="s">
        <v>1977</v>
      </c>
      <c r="L669" s="92">
        <v>82655.570000000007</v>
      </c>
      <c r="M669" s="124" t="s">
        <v>132</v>
      </c>
      <c r="N669" s="130" t="s">
        <v>180</v>
      </c>
      <c r="O669" s="124" t="s">
        <v>140</v>
      </c>
      <c r="P669" s="124" t="s">
        <v>135</v>
      </c>
    </row>
    <row r="670" spans="1:16" s="182" customFormat="1" ht="24" customHeight="1" x14ac:dyDescent="0.2">
      <c r="A670" s="181"/>
      <c r="B670" s="79">
        <v>8175</v>
      </c>
      <c r="C670" s="79" t="s">
        <v>1978</v>
      </c>
      <c r="D670" s="142" t="s">
        <v>1836</v>
      </c>
      <c r="E670" s="133" t="s">
        <v>387</v>
      </c>
      <c r="F670" s="85" t="s">
        <v>774</v>
      </c>
      <c r="G670" s="135" t="s">
        <v>1979</v>
      </c>
      <c r="H670" s="90">
        <v>43556</v>
      </c>
      <c r="I670" s="81">
        <v>43563</v>
      </c>
      <c r="J670" s="81">
        <v>43560</v>
      </c>
      <c r="K670" s="118" t="s">
        <v>1980</v>
      </c>
      <c r="L670" s="92">
        <v>5001.5</v>
      </c>
      <c r="M670" s="124" t="s">
        <v>132</v>
      </c>
      <c r="N670" s="130" t="s">
        <v>180</v>
      </c>
      <c r="O670" s="124" t="s">
        <v>140</v>
      </c>
      <c r="P670" s="124" t="s">
        <v>135</v>
      </c>
    </row>
    <row r="671" spans="1:16" s="182" customFormat="1" ht="24" customHeight="1" x14ac:dyDescent="0.2">
      <c r="A671" s="181"/>
      <c r="B671" s="79">
        <v>8176</v>
      </c>
      <c r="C671" s="79" t="s">
        <v>1981</v>
      </c>
      <c r="D671" s="142" t="s">
        <v>1836</v>
      </c>
      <c r="E671" s="133" t="s">
        <v>387</v>
      </c>
      <c r="F671" s="85" t="s">
        <v>774</v>
      </c>
      <c r="G671" s="135" t="s">
        <v>1982</v>
      </c>
      <c r="H671" s="90">
        <v>43556</v>
      </c>
      <c r="I671" s="81">
        <v>43563</v>
      </c>
      <c r="J671" s="81">
        <v>43560</v>
      </c>
      <c r="K671" s="118" t="s">
        <v>1983</v>
      </c>
      <c r="L671" s="92">
        <v>24798.77</v>
      </c>
      <c r="M671" s="124" t="s">
        <v>132</v>
      </c>
      <c r="N671" s="130" t="s">
        <v>180</v>
      </c>
      <c r="O671" s="124" t="s">
        <v>140</v>
      </c>
      <c r="P671" s="124" t="s">
        <v>135</v>
      </c>
    </row>
    <row r="672" spans="1:16" s="182" customFormat="1" ht="24" customHeight="1" x14ac:dyDescent="0.2">
      <c r="A672" s="181"/>
      <c r="B672" s="79">
        <v>8177</v>
      </c>
      <c r="C672" s="79" t="s">
        <v>1984</v>
      </c>
      <c r="D672" s="142" t="s">
        <v>1836</v>
      </c>
      <c r="E672" s="133" t="s">
        <v>387</v>
      </c>
      <c r="F672" s="85" t="s">
        <v>202</v>
      </c>
      <c r="G672" s="135" t="s">
        <v>1985</v>
      </c>
      <c r="H672" s="90">
        <v>43556</v>
      </c>
      <c r="I672" s="81">
        <v>43563</v>
      </c>
      <c r="J672" s="81">
        <v>43563</v>
      </c>
      <c r="K672" s="118" t="s">
        <v>1986</v>
      </c>
      <c r="L672" s="92">
        <v>219418.66</v>
      </c>
      <c r="M672" s="124" t="s">
        <v>132</v>
      </c>
      <c r="N672" s="130" t="s">
        <v>180</v>
      </c>
      <c r="O672" s="124" t="s">
        <v>140</v>
      </c>
      <c r="P672" s="124" t="s">
        <v>135</v>
      </c>
    </row>
    <row r="673" spans="1:16" s="182" customFormat="1" ht="24" customHeight="1" x14ac:dyDescent="0.2">
      <c r="A673" s="181"/>
      <c r="B673" s="79">
        <v>8178</v>
      </c>
      <c r="C673" s="79" t="s">
        <v>1987</v>
      </c>
      <c r="D673" s="142" t="s">
        <v>1836</v>
      </c>
      <c r="E673" s="133" t="s">
        <v>387</v>
      </c>
      <c r="F673" s="85" t="s">
        <v>774</v>
      </c>
      <c r="G673" s="135" t="s">
        <v>1988</v>
      </c>
      <c r="H673" s="90">
        <v>43556</v>
      </c>
      <c r="I673" s="81">
        <v>43565</v>
      </c>
      <c r="J673" s="81">
        <v>43564</v>
      </c>
      <c r="K673" s="118" t="s">
        <v>1989</v>
      </c>
      <c r="L673" s="92">
        <v>3618279.62</v>
      </c>
      <c r="M673" s="124" t="s">
        <v>132</v>
      </c>
      <c r="N673" s="130" t="s">
        <v>180</v>
      </c>
      <c r="O673" s="124" t="s">
        <v>140</v>
      </c>
      <c r="P673" s="124" t="s">
        <v>135</v>
      </c>
    </row>
    <row r="674" spans="1:16" s="182" customFormat="1" ht="12" customHeight="1" x14ac:dyDescent="0.2">
      <c r="A674" s="181"/>
      <c r="B674" s="79">
        <v>8146</v>
      </c>
      <c r="C674" s="79" t="s">
        <v>1990</v>
      </c>
      <c r="D674" s="142" t="s">
        <v>909</v>
      </c>
      <c r="E674" s="85" t="s">
        <v>907</v>
      </c>
      <c r="F674" s="85" t="s">
        <v>1991</v>
      </c>
      <c r="G674" s="134" t="s">
        <v>1992</v>
      </c>
      <c r="H674" s="90">
        <v>43556</v>
      </c>
      <c r="I674" s="81">
        <v>43565</v>
      </c>
      <c r="J674" s="81">
        <v>43557</v>
      </c>
      <c r="K674" s="118" t="s">
        <v>1993</v>
      </c>
      <c r="L674" s="92">
        <v>5800</v>
      </c>
      <c r="M674" s="92" t="s">
        <v>132</v>
      </c>
      <c r="N674" s="82" t="s">
        <v>901</v>
      </c>
      <c r="O674" s="124" t="s">
        <v>140</v>
      </c>
      <c r="P674" s="92" t="s">
        <v>135</v>
      </c>
    </row>
    <row r="675" spans="1:16" s="182" customFormat="1" ht="12" customHeight="1" x14ac:dyDescent="0.2">
      <c r="A675" s="181"/>
      <c r="B675" s="79">
        <v>8148</v>
      </c>
      <c r="C675" s="79" t="s">
        <v>1994</v>
      </c>
      <c r="D675" s="142" t="s">
        <v>1995</v>
      </c>
      <c r="E675" s="85" t="s">
        <v>907</v>
      </c>
      <c r="F675" s="85" t="s">
        <v>1485</v>
      </c>
      <c r="G675" s="135" t="s">
        <v>1996</v>
      </c>
      <c r="H675" s="90">
        <v>43556</v>
      </c>
      <c r="I675" s="81">
        <v>43565</v>
      </c>
      <c r="J675" s="81">
        <v>43555</v>
      </c>
      <c r="K675" s="118" t="s">
        <v>1997</v>
      </c>
      <c r="L675" s="92">
        <v>3480</v>
      </c>
      <c r="M675" s="92" t="s">
        <v>132</v>
      </c>
      <c r="N675" s="82" t="s">
        <v>901</v>
      </c>
      <c r="O675" s="124" t="s">
        <v>140</v>
      </c>
      <c r="P675" s="92" t="s">
        <v>135</v>
      </c>
    </row>
    <row r="676" spans="1:16" s="182" customFormat="1" ht="12" customHeight="1" x14ac:dyDescent="0.2">
      <c r="A676" s="181"/>
      <c r="B676" s="79">
        <v>8148</v>
      </c>
      <c r="C676" s="79" t="s">
        <v>1998</v>
      </c>
      <c r="D676" s="142" t="s">
        <v>1896</v>
      </c>
      <c r="E676" s="85" t="s">
        <v>907</v>
      </c>
      <c r="F676" s="85" t="s">
        <v>32</v>
      </c>
      <c r="G676" s="135" t="s">
        <v>1999</v>
      </c>
      <c r="H676" s="90">
        <v>43556</v>
      </c>
      <c r="I676" s="81">
        <v>43565</v>
      </c>
      <c r="J676" s="81">
        <v>43554</v>
      </c>
      <c r="K676" s="118" t="s">
        <v>2000</v>
      </c>
      <c r="L676" s="92">
        <v>237.48</v>
      </c>
      <c r="M676" s="92" t="s">
        <v>132</v>
      </c>
      <c r="N676" s="82" t="s">
        <v>901</v>
      </c>
      <c r="O676" s="124" t="s">
        <v>140</v>
      </c>
      <c r="P676" s="92" t="s">
        <v>135</v>
      </c>
    </row>
    <row r="677" spans="1:16" s="182" customFormat="1" ht="12" customHeight="1" x14ac:dyDescent="0.2">
      <c r="A677" s="181"/>
      <c r="B677" s="79">
        <v>8148</v>
      </c>
      <c r="C677" s="79" t="s">
        <v>2001</v>
      </c>
      <c r="D677" s="142" t="s">
        <v>1324</v>
      </c>
      <c r="E677" s="85" t="s">
        <v>907</v>
      </c>
      <c r="F677" s="85" t="s">
        <v>1485</v>
      </c>
      <c r="G677" s="135" t="s">
        <v>1996</v>
      </c>
      <c r="H677" s="90">
        <v>43556</v>
      </c>
      <c r="I677" s="81">
        <v>43565</v>
      </c>
      <c r="J677" s="81">
        <v>43563</v>
      </c>
      <c r="K677" s="118" t="s">
        <v>2002</v>
      </c>
      <c r="L677" s="92">
        <v>4390.6000000000004</v>
      </c>
      <c r="M677" s="92" t="s">
        <v>132</v>
      </c>
      <c r="N677" s="82" t="s">
        <v>901</v>
      </c>
      <c r="O677" s="124" t="s">
        <v>140</v>
      </c>
      <c r="P677" s="92" t="s">
        <v>135</v>
      </c>
    </row>
    <row r="678" spans="1:16" s="182" customFormat="1" ht="12" customHeight="1" x14ac:dyDescent="0.2">
      <c r="A678" s="181"/>
      <c r="B678" s="79">
        <v>8148</v>
      </c>
      <c r="C678" s="79" t="s">
        <v>2003</v>
      </c>
      <c r="D678" s="142" t="s">
        <v>1512</v>
      </c>
      <c r="E678" s="85" t="s">
        <v>907</v>
      </c>
      <c r="F678" s="85" t="s">
        <v>1485</v>
      </c>
      <c r="G678" s="135" t="s">
        <v>119</v>
      </c>
      <c r="H678" s="90">
        <v>43556</v>
      </c>
      <c r="I678" s="81">
        <v>43565</v>
      </c>
      <c r="J678" s="81">
        <v>43563</v>
      </c>
      <c r="K678" s="118" t="s">
        <v>2004</v>
      </c>
      <c r="L678" s="92">
        <v>1355.9</v>
      </c>
      <c r="M678" s="92" t="s">
        <v>132</v>
      </c>
      <c r="N678" s="82" t="s">
        <v>901</v>
      </c>
      <c r="O678" s="124" t="s">
        <v>140</v>
      </c>
      <c r="P678" s="92" t="s">
        <v>135</v>
      </c>
    </row>
    <row r="679" spans="1:16" s="182" customFormat="1" ht="12" customHeight="1" x14ac:dyDescent="0.2">
      <c r="A679" s="181"/>
      <c r="B679" s="79">
        <v>8149</v>
      </c>
      <c r="C679" s="79" t="s">
        <v>2005</v>
      </c>
      <c r="D679" s="142" t="s">
        <v>2006</v>
      </c>
      <c r="E679" s="85" t="s">
        <v>907</v>
      </c>
      <c r="F679" s="85" t="s">
        <v>1485</v>
      </c>
      <c r="G679" s="135" t="s">
        <v>2007</v>
      </c>
      <c r="H679" s="90">
        <v>43556</v>
      </c>
      <c r="I679" s="81">
        <v>43565</v>
      </c>
      <c r="J679" s="81">
        <v>43563</v>
      </c>
      <c r="K679" s="118" t="s">
        <v>2008</v>
      </c>
      <c r="L679" s="92">
        <v>20880</v>
      </c>
      <c r="M679" s="92" t="s">
        <v>132</v>
      </c>
      <c r="N679" s="82" t="s">
        <v>901</v>
      </c>
      <c r="O679" s="124" t="s">
        <v>140</v>
      </c>
      <c r="P679" s="92" t="s">
        <v>135</v>
      </c>
    </row>
    <row r="680" spans="1:16" s="182" customFormat="1" ht="12" customHeight="1" x14ac:dyDescent="0.2">
      <c r="A680" s="181"/>
      <c r="B680" s="79">
        <v>8167</v>
      </c>
      <c r="C680" s="79" t="s">
        <v>2009</v>
      </c>
      <c r="D680" s="142" t="s">
        <v>225</v>
      </c>
      <c r="E680" s="133" t="s">
        <v>36</v>
      </c>
      <c r="F680" s="85" t="s">
        <v>32</v>
      </c>
      <c r="G680" s="135" t="s">
        <v>1592</v>
      </c>
      <c r="H680" s="90">
        <v>43556</v>
      </c>
      <c r="I680" s="81">
        <v>43567</v>
      </c>
      <c r="J680" s="81">
        <v>43565</v>
      </c>
      <c r="K680" s="118" t="s">
        <v>2010</v>
      </c>
      <c r="L680" s="92">
        <v>500</v>
      </c>
      <c r="M680" s="124" t="s">
        <v>132</v>
      </c>
      <c r="N680" s="130" t="s">
        <v>180</v>
      </c>
      <c r="O680" s="124" t="s">
        <v>140</v>
      </c>
      <c r="P680" s="124" t="s">
        <v>135</v>
      </c>
    </row>
    <row r="681" spans="1:16" s="182" customFormat="1" ht="12" customHeight="1" x14ac:dyDescent="0.2">
      <c r="A681" s="181"/>
      <c r="B681" s="79">
        <v>8167</v>
      </c>
      <c r="C681" s="79" t="s">
        <v>2011</v>
      </c>
      <c r="D681" s="142" t="s">
        <v>1695</v>
      </c>
      <c r="E681" s="133" t="s">
        <v>36</v>
      </c>
      <c r="F681" s="85" t="s">
        <v>32</v>
      </c>
      <c r="G681" s="135" t="s">
        <v>1592</v>
      </c>
      <c r="H681" s="90">
        <v>43556</v>
      </c>
      <c r="I681" s="81">
        <v>43567</v>
      </c>
      <c r="J681" s="81">
        <v>43565</v>
      </c>
      <c r="K681" s="118" t="s">
        <v>2012</v>
      </c>
      <c r="L681" s="92">
        <v>299.99</v>
      </c>
      <c r="M681" s="124" t="s">
        <v>132</v>
      </c>
      <c r="N681" s="130" t="s">
        <v>180</v>
      </c>
      <c r="O681" s="124" t="s">
        <v>140</v>
      </c>
      <c r="P681" s="124" t="s">
        <v>135</v>
      </c>
    </row>
    <row r="682" spans="1:16" s="182" customFormat="1" ht="12" customHeight="1" x14ac:dyDescent="0.2">
      <c r="A682" s="181"/>
      <c r="B682" s="79">
        <v>8167</v>
      </c>
      <c r="C682" s="79" t="s">
        <v>2013</v>
      </c>
      <c r="D682" s="142" t="s">
        <v>1432</v>
      </c>
      <c r="E682" s="133" t="s">
        <v>36</v>
      </c>
      <c r="F682" s="85" t="s">
        <v>32</v>
      </c>
      <c r="G682" s="135" t="s">
        <v>2014</v>
      </c>
      <c r="H682" s="90">
        <v>43556</v>
      </c>
      <c r="I682" s="81">
        <v>43567</v>
      </c>
      <c r="J682" s="81">
        <v>43528</v>
      </c>
      <c r="K682" s="118" t="s">
        <v>120</v>
      </c>
      <c r="L682" s="92">
        <v>500</v>
      </c>
      <c r="M682" s="124" t="s">
        <v>132</v>
      </c>
      <c r="N682" s="130" t="s">
        <v>180</v>
      </c>
      <c r="O682" s="124" t="s">
        <v>120</v>
      </c>
      <c r="P682" s="124" t="s">
        <v>135</v>
      </c>
    </row>
    <row r="683" spans="1:16" s="182" customFormat="1" ht="12" customHeight="1" x14ac:dyDescent="0.2">
      <c r="A683" s="181"/>
      <c r="B683" s="79">
        <v>8185</v>
      </c>
      <c r="C683" s="79" t="s">
        <v>2015</v>
      </c>
      <c r="D683" s="142" t="s">
        <v>146</v>
      </c>
      <c r="E683" s="133" t="s">
        <v>36</v>
      </c>
      <c r="F683" s="85" t="s">
        <v>32</v>
      </c>
      <c r="G683" s="135" t="s">
        <v>1592</v>
      </c>
      <c r="H683" s="90">
        <v>43556</v>
      </c>
      <c r="I683" s="81">
        <v>43567</v>
      </c>
      <c r="J683" s="81">
        <v>43566</v>
      </c>
      <c r="K683" s="118" t="s">
        <v>2016</v>
      </c>
      <c r="L683" s="92">
        <v>700</v>
      </c>
      <c r="M683" s="124" t="s">
        <v>132</v>
      </c>
      <c r="N683" s="130" t="s">
        <v>180</v>
      </c>
      <c r="O683" s="124" t="s">
        <v>140</v>
      </c>
      <c r="P683" s="124" t="s">
        <v>135</v>
      </c>
    </row>
    <row r="684" spans="1:16" s="182" customFormat="1" ht="12" customHeight="1" x14ac:dyDescent="0.2">
      <c r="A684" s="181"/>
      <c r="B684" s="79">
        <v>8185</v>
      </c>
      <c r="C684" s="79" t="s">
        <v>2017</v>
      </c>
      <c r="D684" s="142" t="s">
        <v>1432</v>
      </c>
      <c r="E684" s="133" t="s">
        <v>36</v>
      </c>
      <c r="F684" s="85" t="s">
        <v>32</v>
      </c>
      <c r="G684" s="135" t="s">
        <v>2014</v>
      </c>
      <c r="H684" s="90">
        <v>43556</v>
      </c>
      <c r="I684" s="81">
        <v>43567</v>
      </c>
      <c r="J684" s="81">
        <v>43566</v>
      </c>
      <c r="K684" s="118" t="s">
        <v>120</v>
      </c>
      <c r="L684" s="92">
        <v>500</v>
      </c>
      <c r="M684" s="124" t="s">
        <v>132</v>
      </c>
      <c r="N684" s="130" t="s">
        <v>180</v>
      </c>
      <c r="O684" s="124" t="s">
        <v>120</v>
      </c>
      <c r="P684" s="124" t="s">
        <v>135</v>
      </c>
    </row>
    <row r="685" spans="1:16" s="182" customFormat="1" ht="12" customHeight="1" x14ac:dyDescent="0.2">
      <c r="A685" s="181"/>
      <c r="B685" s="79">
        <v>8189</v>
      </c>
      <c r="C685" s="79" t="s">
        <v>2018</v>
      </c>
      <c r="D685" s="142" t="s">
        <v>2019</v>
      </c>
      <c r="E685" s="133" t="s">
        <v>38</v>
      </c>
      <c r="F685" s="85" t="s">
        <v>1485</v>
      </c>
      <c r="G685" s="135" t="s">
        <v>119</v>
      </c>
      <c r="H685" s="90">
        <v>43556</v>
      </c>
      <c r="I685" s="81">
        <v>43567</v>
      </c>
      <c r="J685" s="81">
        <v>43560</v>
      </c>
      <c r="K685" s="118" t="s">
        <v>2020</v>
      </c>
      <c r="L685" s="92">
        <v>450</v>
      </c>
      <c r="M685" s="92" t="s">
        <v>132</v>
      </c>
      <c r="N685" s="82" t="s">
        <v>901</v>
      </c>
      <c r="O685" s="124" t="s">
        <v>140</v>
      </c>
      <c r="P685" s="92" t="s">
        <v>135</v>
      </c>
    </row>
    <row r="686" spans="1:16" s="182" customFormat="1" ht="12" customHeight="1" x14ac:dyDescent="0.2">
      <c r="A686" s="181"/>
      <c r="B686" s="79">
        <v>8189</v>
      </c>
      <c r="C686" s="79" t="s">
        <v>2021</v>
      </c>
      <c r="D686" s="142" t="s">
        <v>2022</v>
      </c>
      <c r="E686" s="133" t="s">
        <v>38</v>
      </c>
      <c r="F686" s="85" t="s">
        <v>1485</v>
      </c>
      <c r="G686" s="135" t="s">
        <v>119</v>
      </c>
      <c r="H686" s="90">
        <v>43556</v>
      </c>
      <c r="I686" s="81">
        <v>43567</v>
      </c>
      <c r="J686" s="81">
        <v>43558</v>
      </c>
      <c r="K686" s="88" t="s">
        <v>2023</v>
      </c>
      <c r="L686" s="92">
        <v>1785.63</v>
      </c>
      <c r="M686" s="92" t="s">
        <v>132</v>
      </c>
      <c r="N686" s="82" t="s">
        <v>901</v>
      </c>
      <c r="O686" s="124" t="s">
        <v>140</v>
      </c>
      <c r="P686" s="92" t="s">
        <v>135</v>
      </c>
    </row>
    <row r="687" spans="1:16" s="182" customFormat="1" ht="12" customHeight="1" x14ac:dyDescent="0.2">
      <c r="A687" s="181"/>
      <c r="B687" s="79">
        <v>8189</v>
      </c>
      <c r="C687" s="79" t="s">
        <v>2024</v>
      </c>
      <c r="D687" s="142" t="s">
        <v>2022</v>
      </c>
      <c r="E687" s="133" t="s">
        <v>38</v>
      </c>
      <c r="F687" s="85" t="s">
        <v>1485</v>
      </c>
      <c r="G687" s="135" t="s">
        <v>119</v>
      </c>
      <c r="H687" s="90">
        <v>43556</v>
      </c>
      <c r="I687" s="81">
        <v>43567</v>
      </c>
      <c r="J687" s="81">
        <v>43558</v>
      </c>
      <c r="K687" s="118" t="s">
        <v>2025</v>
      </c>
      <c r="L687" s="92">
        <v>630</v>
      </c>
      <c r="M687" s="92" t="s">
        <v>132</v>
      </c>
      <c r="N687" s="82" t="s">
        <v>901</v>
      </c>
      <c r="O687" s="124" t="s">
        <v>140</v>
      </c>
      <c r="P687" s="92" t="s">
        <v>135</v>
      </c>
    </row>
    <row r="688" spans="1:16" s="182" customFormat="1" ht="12" customHeight="1" x14ac:dyDescent="0.2">
      <c r="A688" s="181"/>
      <c r="B688" s="79">
        <v>8189</v>
      </c>
      <c r="C688" s="79" t="s">
        <v>2026</v>
      </c>
      <c r="D688" s="142" t="s">
        <v>1512</v>
      </c>
      <c r="E688" s="133" t="s">
        <v>38</v>
      </c>
      <c r="F688" s="85" t="s">
        <v>1485</v>
      </c>
      <c r="G688" s="135" t="s">
        <v>119</v>
      </c>
      <c r="H688" s="90">
        <v>43556</v>
      </c>
      <c r="I688" s="81">
        <v>43567</v>
      </c>
      <c r="J688" s="81">
        <v>43564</v>
      </c>
      <c r="K688" s="118" t="s">
        <v>2027</v>
      </c>
      <c r="L688" s="92">
        <v>436.57</v>
      </c>
      <c r="M688" s="92" t="s">
        <v>132</v>
      </c>
      <c r="N688" s="82" t="s">
        <v>901</v>
      </c>
      <c r="O688" s="124" t="s">
        <v>140</v>
      </c>
      <c r="P688" s="92" t="s">
        <v>135</v>
      </c>
    </row>
    <row r="689" spans="1:16" s="182" customFormat="1" ht="36" x14ac:dyDescent="0.2">
      <c r="A689" s="181"/>
      <c r="B689" s="79">
        <v>8151</v>
      </c>
      <c r="C689" s="132" t="s">
        <v>2028</v>
      </c>
      <c r="D689" s="133" t="s">
        <v>881</v>
      </c>
      <c r="E689" s="133" t="s">
        <v>432</v>
      </c>
      <c r="F689" s="85" t="s">
        <v>433</v>
      </c>
      <c r="G689" s="135" t="s">
        <v>2029</v>
      </c>
      <c r="H689" s="90">
        <v>43556</v>
      </c>
      <c r="I689" s="81">
        <v>43565</v>
      </c>
      <c r="J689" s="81">
        <v>43559</v>
      </c>
      <c r="K689" s="118" t="s">
        <v>2030</v>
      </c>
      <c r="L689" s="92">
        <v>139200</v>
      </c>
      <c r="M689" s="124" t="s">
        <v>132</v>
      </c>
      <c r="N689" s="130" t="s">
        <v>180</v>
      </c>
      <c r="O689" s="124" t="s">
        <v>140</v>
      </c>
      <c r="P689" s="124" t="s">
        <v>135</v>
      </c>
    </row>
    <row r="690" spans="1:16" s="182" customFormat="1" ht="48" x14ac:dyDescent="0.2">
      <c r="A690" s="181"/>
      <c r="B690" s="79">
        <v>8227</v>
      </c>
      <c r="C690" s="132" t="s">
        <v>2031</v>
      </c>
      <c r="D690" s="85" t="s">
        <v>2032</v>
      </c>
      <c r="E690" s="133" t="s">
        <v>432</v>
      </c>
      <c r="F690" s="85" t="s">
        <v>2201</v>
      </c>
      <c r="G690" s="135" t="s">
        <v>2033</v>
      </c>
      <c r="H690" s="90">
        <v>43556</v>
      </c>
      <c r="I690" s="81">
        <v>43579</v>
      </c>
      <c r="J690" s="81">
        <v>43545</v>
      </c>
      <c r="K690" s="118" t="s">
        <v>2034</v>
      </c>
      <c r="L690" s="92">
        <v>32494.49</v>
      </c>
      <c r="M690" s="92" t="s">
        <v>132</v>
      </c>
      <c r="N690" s="83" t="s">
        <v>180</v>
      </c>
      <c r="O690" s="92" t="s">
        <v>140</v>
      </c>
      <c r="P690" s="92" t="s">
        <v>135</v>
      </c>
    </row>
    <row r="691" spans="1:16" s="182" customFormat="1" ht="24" customHeight="1" x14ac:dyDescent="0.2">
      <c r="A691" s="181"/>
      <c r="B691" s="79">
        <v>8228</v>
      </c>
      <c r="C691" s="132" t="s">
        <v>2035</v>
      </c>
      <c r="D691" s="142" t="s">
        <v>66</v>
      </c>
      <c r="E691" s="133" t="s">
        <v>387</v>
      </c>
      <c r="F691" s="85" t="s">
        <v>386</v>
      </c>
      <c r="G691" s="135" t="s">
        <v>2036</v>
      </c>
      <c r="H691" s="90">
        <v>43556</v>
      </c>
      <c r="I691" s="81">
        <v>43579</v>
      </c>
      <c r="J691" s="81">
        <v>43577</v>
      </c>
      <c r="K691" s="118" t="s">
        <v>2037</v>
      </c>
      <c r="L691" s="92">
        <v>387448.44</v>
      </c>
      <c r="M691" s="92" t="s">
        <v>132</v>
      </c>
      <c r="N691" s="83" t="s">
        <v>180</v>
      </c>
      <c r="O691" s="92" t="s">
        <v>140</v>
      </c>
      <c r="P691" s="92" t="s">
        <v>135</v>
      </c>
    </row>
    <row r="692" spans="1:16" s="182" customFormat="1" ht="12" customHeight="1" x14ac:dyDescent="0.2">
      <c r="A692" s="181"/>
      <c r="B692" s="79">
        <v>8235</v>
      </c>
      <c r="C692" s="132" t="s">
        <v>2038</v>
      </c>
      <c r="D692" s="142" t="s">
        <v>1917</v>
      </c>
      <c r="E692" s="133" t="s">
        <v>36</v>
      </c>
      <c r="F692" s="85" t="s">
        <v>32</v>
      </c>
      <c r="G692" s="135" t="s">
        <v>1592</v>
      </c>
      <c r="H692" s="90">
        <v>43556</v>
      </c>
      <c r="I692" s="81">
        <v>43581</v>
      </c>
      <c r="J692" s="81">
        <v>43558</v>
      </c>
      <c r="K692" s="118" t="s">
        <v>2039</v>
      </c>
      <c r="L692" s="92">
        <v>1010.18</v>
      </c>
      <c r="M692" s="92" t="s">
        <v>132</v>
      </c>
      <c r="N692" s="83" t="s">
        <v>180</v>
      </c>
      <c r="O692" s="92" t="s">
        <v>140</v>
      </c>
      <c r="P692" s="92" t="s">
        <v>135</v>
      </c>
    </row>
    <row r="693" spans="1:16" s="182" customFormat="1" ht="12" customHeight="1" x14ac:dyDescent="0.2">
      <c r="A693" s="181"/>
      <c r="B693" s="79">
        <v>8235</v>
      </c>
      <c r="C693" s="132" t="s">
        <v>2040</v>
      </c>
      <c r="D693" s="142" t="s">
        <v>1384</v>
      </c>
      <c r="E693" s="133" t="s">
        <v>36</v>
      </c>
      <c r="F693" s="85" t="s">
        <v>32</v>
      </c>
      <c r="G693" s="135" t="s">
        <v>1600</v>
      </c>
      <c r="H693" s="90">
        <v>43556</v>
      </c>
      <c r="I693" s="81">
        <v>43581</v>
      </c>
      <c r="J693" s="81">
        <v>43557</v>
      </c>
      <c r="K693" s="118" t="s">
        <v>2041</v>
      </c>
      <c r="L693" s="92">
        <v>500</v>
      </c>
      <c r="M693" s="92" t="s">
        <v>132</v>
      </c>
      <c r="N693" s="83" t="s">
        <v>180</v>
      </c>
      <c r="O693" s="92" t="s">
        <v>140</v>
      </c>
      <c r="P693" s="92" t="s">
        <v>135</v>
      </c>
    </row>
    <row r="694" spans="1:16" s="182" customFormat="1" ht="12" customHeight="1" x14ac:dyDescent="0.2">
      <c r="A694" s="181"/>
      <c r="B694" s="79">
        <v>8235</v>
      </c>
      <c r="C694" s="132" t="s">
        <v>2042</v>
      </c>
      <c r="D694" s="142" t="s">
        <v>63</v>
      </c>
      <c r="E694" s="133" t="s">
        <v>36</v>
      </c>
      <c r="F694" s="85" t="s">
        <v>32</v>
      </c>
      <c r="G694" s="135" t="s">
        <v>1462</v>
      </c>
      <c r="H694" s="90">
        <v>43556</v>
      </c>
      <c r="I694" s="81">
        <v>43581</v>
      </c>
      <c r="J694" s="81">
        <v>43578</v>
      </c>
      <c r="K694" s="118" t="s">
        <v>2043</v>
      </c>
      <c r="L694" s="92">
        <v>345</v>
      </c>
      <c r="M694" s="92" t="s">
        <v>132</v>
      </c>
      <c r="N694" s="83" t="s">
        <v>180</v>
      </c>
      <c r="O694" s="92" t="s">
        <v>140</v>
      </c>
      <c r="P694" s="92" t="s">
        <v>135</v>
      </c>
    </row>
    <row r="695" spans="1:16" s="182" customFormat="1" ht="12" customHeight="1" x14ac:dyDescent="0.2">
      <c r="A695" s="181"/>
      <c r="B695" s="79">
        <v>8235</v>
      </c>
      <c r="C695" s="132" t="s">
        <v>2044</v>
      </c>
      <c r="D695" s="142" t="s">
        <v>225</v>
      </c>
      <c r="E695" s="133" t="s">
        <v>36</v>
      </c>
      <c r="F695" s="85" t="s">
        <v>32</v>
      </c>
      <c r="G695" s="135" t="s">
        <v>1592</v>
      </c>
      <c r="H695" s="90">
        <v>43556</v>
      </c>
      <c r="I695" s="81">
        <v>43581</v>
      </c>
      <c r="J695" s="81">
        <v>43579</v>
      </c>
      <c r="K695" s="118" t="s">
        <v>2045</v>
      </c>
      <c r="L695" s="92">
        <v>500</v>
      </c>
      <c r="M695" s="92" t="s">
        <v>132</v>
      </c>
      <c r="N695" s="83" t="s">
        <v>180</v>
      </c>
      <c r="O695" s="92" t="s">
        <v>140</v>
      </c>
      <c r="P695" s="92" t="s">
        <v>135</v>
      </c>
    </row>
    <row r="696" spans="1:16" s="182" customFormat="1" ht="12" customHeight="1" x14ac:dyDescent="0.2">
      <c r="A696" s="181"/>
      <c r="B696" s="79">
        <v>8235</v>
      </c>
      <c r="C696" s="132" t="s">
        <v>2046</v>
      </c>
      <c r="D696" s="142" t="s">
        <v>21</v>
      </c>
      <c r="E696" s="133" t="s">
        <v>36</v>
      </c>
      <c r="F696" s="85" t="s">
        <v>32</v>
      </c>
      <c r="G696" s="135" t="s">
        <v>1600</v>
      </c>
      <c r="H696" s="90">
        <v>43556</v>
      </c>
      <c r="I696" s="81">
        <v>43581</v>
      </c>
      <c r="J696" s="81">
        <v>43579</v>
      </c>
      <c r="K696" s="118" t="s">
        <v>2047</v>
      </c>
      <c r="L696" s="92">
        <v>170</v>
      </c>
      <c r="M696" s="92" t="s">
        <v>132</v>
      </c>
      <c r="N696" s="83" t="s">
        <v>180</v>
      </c>
      <c r="O696" s="92" t="s">
        <v>140</v>
      </c>
      <c r="P696" s="92" t="s">
        <v>135</v>
      </c>
    </row>
    <row r="697" spans="1:16" s="182" customFormat="1" ht="12" customHeight="1" x14ac:dyDescent="0.2">
      <c r="A697" s="181"/>
      <c r="B697" s="79">
        <v>8235</v>
      </c>
      <c r="C697" s="132" t="s">
        <v>2048</v>
      </c>
      <c r="D697" s="142" t="s">
        <v>21</v>
      </c>
      <c r="E697" s="133" t="s">
        <v>36</v>
      </c>
      <c r="F697" s="85" t="s">
        <v>32</v>
      </c>
      <c r="G697" s="135" t="s">
        <v>1600</v>
      </c>
      <c r="H697" s="90">
        <v>43556</v>
      </c>
      <c r="I697" s="81">
        <v>43581</v>
      </c>
      <c r="J697" s="81">
        <v>43579</v>
      </c>
      <c r="K697" s="118" t="s">
        <v>2049</v>
      </c>
      <c r="L697" s="92">
        <v>103</v>
      </c>
      <c r="M697" s="92" t="s">
        <v>132</v>
      </c>
      <c r="N697" s="83" t="s">
        <v>180</v>
      </c>
      <c r="O697" s="92" t="s">
        <v>140</v>
      </c>
      <c r="P697" s="92" t="s">
        <v>135</v>
      </c>
    </row>
    <row r="698" spans="1:16" s="182" customFormat="1" ht="12" customHeight="1" x14ac:dyDescent="0.2">
      <c r="A698" s="181"/>
      <c r="B698" s="79">
        <v>8197</v>
      </c>
      <c r="C698" s="132" t="s">
        <v>2050</v>
      </c>
      <c r="D698" s="142" t="s">
        <v>457</v>
      </c>
      <c r="E698" s="133" t="s">
        <v>36</v>
      </c>
      <c r="F698" s="85" t="s">
        <v>32</v>
      </c>
      <c r="G698" s="135" t="s">
        <v>1462</v>
      </c>
      <c r="H698" s="90">
        <v>43556</v>
      </c>
      <c r="I698" s="81">
        <v>43579</v>
      </c>
      <c r="J698" s="81">
        <v>43577</v>
      </c>
      <c r="K698" s="118" t="s">
        <v>2051</v>
      </c>
      <c r="L698" s="92">
        <v>116</v>
      </c>
      <c r="M698" s="92" t="s">
        <v>132</v>
      </c>
      <c r="N698" s="83" t="s">
        <v>180</v>
      </c>
      <c r="O698" s="92" t="s">
        <v>140</v>
      </c>
      <c r="P698" s="92" t="s">
        <v>135</v>
      </c>
    </row>
    <row r="699" spans="1:16" s="182" customFormat="1" ht="12" customHeight="1" x14ac:dyDescent="0.2">
      <c r="A699" s="181"/>
      <c r="B699" s="79">
        <v>8197</v>
      </c>
      <c r="C699" s="132" t="s">
        <v>2052</v>
      </c>
      <c r="D699" s="142" t="s">
        <v>1308</v>
      </c>
      <c r="E699" s="133" t="s">
        <v>36</v>
      </c>
      <c r="F699" s="85" t="s">
        <v>32</v>
      </c>
      <c r="G699" s="135" t="s">
        <v>1592</v>
      </c>
      <c r="H699" s="90">
        <v>43556</v>
      </c>
      <c r="I699" s="81">
        <v>43579</v>
      </c>
      <c r="J699" s="81">
        <v>43577</v>
      </c>
      <c r="K699" s="118" t="s">
        <v>2053</v>
      </c>
      <c r="L699" s="92">
        <v>400</v>
      </c>
      <c r="M699" s="92" t="s">
        <v>132</v>
      </c>
      <c r="N699" s="83" t="s">
        <v>180</v>
      </c>
      <c r="O699" s="92" t="s">
        <v>140</v>
      </c>
      <c r="P699" s="92" t="s">
        <v>135</v>
      </c>
    </row>
    <row r="700" spans="1:16" s="182" customFormat="1" ht="12" customHeight="1" x14ac:dyDescent="0.2">
      <c r="A700" s="181"/>
      <c r="B700" s="79">
        <v>8197</v>
      </c>
      <c r="C700" s="132" t="s">
        <v>2054</v>
      </c>
      <c r="D700" s="142" t="s">
        <v>21</v>
      </c>
      <c r="E700" s="133" t="s">
        <v>36</v>
      </c>
      <c r="F700" s="85" t="s">
        <v>32</v>
      </c>
      <c r="G700" s="135" t="s">
        <v>1600</v>
      </c>
      <c r="H700" s="90">
        <v>43556</v>
      </c>
      <c r="I700" s="81">
        <v>43579</v>
      </c>
      <c r="J700" s="81">
        <v>43577</v>
      </c>
      <c r="K700" s="118" t="s">
        <v>2055</v>
      </c>
      <c r="L700" s="92">
        <v>474</v>
      </c>
      <c r="M700" s="92" t="s">
        <v>132</v>
      </c>
      <c r="N700" s="83" t="s">
        <v>180</v>
      </c>
      <c r="O700" s="92" t="s">
        <v>140</v>
      </c>
      <c r="P700" s="92" t="s">
        <v>135</v>
      </c>
    </row>
    <row r="701" spans="1:16" s="182" customFormat="1" ht="12" customHeight="1" x14ac:dyDescent="0.2">
      <c r="A701" s="181"/>
      <c r="B701" s="79">
        <v>8197</v>
      </c>
      <c r="C701" s="132" t="s">
        <v>2056</v>
      </c>
      <c r="D701" s="142" t="s">
        <v>2057</v>
      </c>
      <c r="E701" s="133" t="s">
        <v>36</v>
      </c>
      <c r="F701" s="85" t="s">
        <v>32</v>
      </c>
      <c r="G701" s="135" t="s">
        <v>1592</v>
      </c>
      <c r="H701" s="90">
        <v>43556</v>
      </c>
      <c r="I701" s="81">
        <v>43579</v>
      </c>
      <c r="J701" s="81">
        <v>43577</v>
      </c>
      <c r="K701" s="118" t="s">
        <v>2058</v>
      </c>
      <c r="L701" s="92">
        <v>400</v>
      </c>
      <c r="M701" s="92" t="s">
        <v>132</v>
      </c>
      <c r="N701" s="83" t="s">
        <v>180</v>
      </c>
      <c r="O701" s="92" t="s">
        <v>140</v>
      </c>
      <c r="P701" s="92" t="s">
        <v>135</v>
      </c>
    </row>
    <row r="702" spans="1:16" s="182" customFormat="1" ht="12" customHeight="1" x14ac:dyDescent="0.2">
      <c r="A702" s="181"/>
      <c r="B702" s="79">
        <v>8197</v>
      </c>
      <c r="C702" s="132" t="s">
        <v>2059</v>
      </c>
      <c r="D702" s="142" t="s">
        <v>1695</v>
      </c>
      <c r="E702" s="133" t="s">
        <v>36</v>
      </c>
      <c r="F702" s="85" t="s">
        <v>32</v>
      </c>
      <c r="G702" s="135" t="s">
        <v>1592</v>
      </c>
      <c r="H702" s="90">
        <v>43556</v>
      </c>
      <c r="I702" s="81">
        <v>43579</v>
      </c>
      <c r="J702" s="81">
        <v>43577</v>
      </c>
      <c r="K702" s="118" t="s">
        <v>2060</v>
      </c>
      <c r="L702" s="92">
        <v>200</v>
      </c>
      <c r="M702" s="92" t="s">
        <v>132</v>
      </c>
      <c r="N702" s="83" t="s">
        <v>180</v>
      </c>
      <c r="O702" s="92" t="s">
        <v>140</v>
      </c>
      <c r="P702" s="92" t="s">
        <v>135</v>
      </c>
    </row>
    <row r="703" spans="1:16" s="182" customFormat="1" ht="12" customHeight="1" x14ac:dyDescent="0.2">
      <c r="A703" s="181"/>
      <c r="B703" s="79">
        <v>8197</v>
      </c>
      <c r="C703" s="132" t="s">
        <v>2061</v>
      </c>
      <c r="D703" s="142" t="s">
        <v>1308</v>
      </c>
      <c r="E703" s="133" t="s">
        <v>36</v>
      </c>
      <c r="F703" s="85" t="s">
        <v>32</v>
      </c>
      <c r="G703" s="135" t="s">
        <v>1592</v>
      </c>
      <c r="H703" s="90">
        <v>43556</v>
      </c>
      <c r="I703" s="81">
        <v>43579</v>
      </c>
      <c r="J703" s="81">
        <v>43577</v>
      </c>
      <c r="K703" s="118" t="s">
        <v>2062</v>
      </c>
      <c r="L703" s="92">
        <v>500</v>
      </c>
      <c r="M703" s="92" t="s">
        <v>132</v>
      </c>
      <c r="N703" s="83" t="s">
        <v>180</v>
      </c>
      <c r="O703" s="92" t="s">
        <v>140</v>
      </c>
      <c r="P703" s="92" t="s">
        <v>135</v>
      </c>
    </row>
    <row r="704" spans="1:16" s="182" customFormat="1" ht="48" customHeight="1" x14ac:dyDescent="0.2">
      <c r="A704" s="181"/>
      <c r="B704" s="79">
        <v>8198</v>
      </c>
      <c r="C704" s="132" t="s">
        <v>2063</v>
      </c>
      <c r="D704" s="142" t="s">
        <v>877</v>
      </c>
      <c r="E704" s="133" t="s">
        <v>387</v>
      </c>
      <c r="F704" s="85" t="s">
        <v>780</v>
      </c>
      <c r="G704" s="135" t="s">
        <v>2064</v>
      </c>
      <c r="H704" s="90">
        <v>43556</v>
      </c>
      <c r="I704" s="81">
        <v>43577</v>
      </c>
      <c r="J704" s="81">
        <v>43572</v>
      </c>
      <c r="K704" s="118" t="s">
        <v>2065</v>
      </c>
      <c r="L704" s="92">
        <v>819978.46</v>
      </c>
      <c r="M704" s="124" t="s">
        <v>132</v>
      </c>
      <c r="N704" s="130" t="s">
        <v>180</v>
      </c>
      <c r="O704" s="124" t="s">
        <v>140</v>
      </c>
      <c r="P704" s="124" t="s">
        <v>135</v>
      </c>
    </row>
    <row r="705" spans="1:16" s="182" customFormat="1" ht="36" customHeight="1" x14ac:dyDescent="0.2">
      <c r="A705" s="181"/>
      <c r="B705" s="79">
        <v>8199</v>
      </c>
      <c r="C705" s="132" t="s">
        <v>2066</v>
      </c>
      <c r="D705" s="142" t="s">
        <v>1094</v>
      </c>
      <c r="E705" s="133" t="s">
        <v>387</v>
      </c>
      <c r="F705" s="85" t="s">
        <v>1095</v>
      </c>
      <c r="G705" s="135" t="s">
        <v>2067</v>
      </c>
      <c r="H705" s="90">
        <v>43556</v>
      </c>
      <c r="I705" s="81">
        <v>43577</v>
      </c>
      <c r="J705" s="81">
        <v>43570</v>
      </c>
      <c r="K705" s="118" t="s">
        <v>2068</v>
      </c>
      <c r="L705" s="92">
        <v>1504115.67</v>
      </c>
      <c r="M705" s="124" t="s">
        <v>132</v>
      </c>
      <c r="N705" s="130" t="s">
        <v>180</v>
      </c>
      <c r="O705" s="124" t="s">
        <v>140</v>
      </c>
      <c r="P705" s="124" t="s">
        <v>135</v>
      </c>
    </row>
    <row r="706" spans="1:16" s="182" customFormat="1" ht="12" customHeight="1" x14ac:dyDescent="0.2">
      <c r="A706" s="181"/>
      <c r="B706" s="79" t="s">
        <v>2069</v>
      </c>
      <c r="C706" s="132" t="s">
        <v>2070</v>
      </c>
      <c r="D706" s="142" t="s">
        <v>2071</v>
      </c>
      <c r="E706" s="133" t="s">
        <v>36</v>
      </c>
      <c r="F706" s="85" t="s">
        <v>32</v>
      </c>
      <c r="G706" s="135" t="s">
        <v>1462</v>
      </c>
      <c r="H706" s="90">
        <v>43556</v>
      </c>
      <c r="I706" s="81">
        <v>43563</v>
      </c>
      <c r="J706" s="81">
        <v>43585</v>
      </c>
      <c r="K706" s="118" t="s">
        <v>2072</v>
      </c>
      <c r="L706" s="92">
        <v>424</v>
      </c>
      <c r="M706" s="92" t="s">
        <v>132</v>
      </c>
      <c r="N706" s="83" t="s">
        <v>252</v>
      </c>
      <c r="O706" s="124" t="s">
        <v>140</v>
      </c>
      <c r="P706" s="92" t="s">
        <v>133</v>
      </c>
    </row>
    <row r="707" spans="1:16" s="182" customFormat="1" ht="12" customHeight="1" x14ac:dyDescent="0.2">
      <c r="A707" s="181"/>
      <c r="B707" s="79" t="s">
        <v>2069</v>
      </c>
      <c r="C707" s="132" t="s">
        <v>2073</v>
      </c>
      <c r="D707" s="142" t="s">
        <v>1187</v>
      </c>
      <c r="E707" s="133" t="s">
        <v>36</v>
      </c>
      <c r="F707" s="85" t="s">
        <v>32</v>
      </c>
      <c r="G707" s="135" t="s">
        <v>1462</v>
      </c>
      <c r="H707" s="90">
        <v>43556</v>
      </c>
      <c r="I707" s="81">
        <v>43566</v>
      </c>
      <c r="J707" s="81">
        <v>43566</v>
      </c>
      <c r="K707" s="118" t="s">
        <v>2074</v>
      </c>
      <c r="L707" s="92">
        <v>444</v>
      </c>
      <c r="M707" s="92" t="s">
        <v>132</v>
      </c>
      <c r="N707" s="83" t="s">
        <v>252</v>
      </c>
      <c r="O707" s="124" t="s">
        <v>140</v>
      </c>
      <c r="P707" s="92" t="s">
        <v>133</v>
      </c>
    </row>
    <row r="708" spans="1:16" s="182" customFormat="1" ht="12" customHeight="1" x14ac:dyDescent="0.2">
      <c r="A708" s="181"/>
      <c r="B708" s="79" t="s">
        <v>2069</v>
      </c>
      <c r="C708" s="132" t="s">
        <v>2075</v>
      </c>
      <c r="D708" s="142" t="s">
        <v>2076</v>
      </c>
      <c r="E708" s="133" t="s">
        <v>36</v>
      </c>
      <c r="F708" s="85" t="s">
        <v>32</v>
      </c>
      <c r="G708" s="135" t="s">
        <v>1605</v>
      </c>
      <c r="H708" s="90">
        <v>43556</v>
      </c>
      <c r="I708" s="81">
        <v>43566</v>
      </c>
      <c r="J708" s="81">
        <v>43566</v>
      </c>
      <c r="K708" s="118" t="s">
        <v>120</v>
      </c>
      <c r="L708" s="92">
        <v>66.599999999999994</v>
      </c>
      <c r="M708" s="92" t="s">
        <v>132</v>
      </c>
      <c r="N708" s="83" t="s">
        <v>252</v>
      </c>
      <c r="O708" s="124" t="s">
        <v>120</v>
      </c>
      <c r="P708" s="92" t="s">
        <v>133</v>
      </c>
    </row>
    <row r="709" spans="1:16" s="182" customFormat="1" ht="12" customHeight="1" x14ac:dyDescent="0.2">
      <c r="A709" s="181"/>
      <c r="B709" s="79" t="s">
        <v>2069</v>
      </c>
      <c r="C709" s="132" t="s">
        <v>2077</v>
      </c>
      <c r="D709" s="142" t="s">
        <v>2078</v>
      </c>
      <c r="E709" s="133" t="s">
        <v>36</v>
      </c>
      <c r="F709" s="85" t="s">
        <v>32</v>
      </c>
      <c r="G709" s="135" t="s">
        <v>1600</v>
      </c>
      <c r="H709" s="90">
        <v>43556</v>
      </c>
      <c r="I709" s="81">
        <v>43580</v>
      </c>
      <c r="J709" s="81">
        <v>43587</v>
      </c>
      <c r="K709" s="118" t="s">
        <v>2079</v>
      </c>
      <c r="L709" s="92">
        <v>55.15</v>
      </c>
      <c r="M709" s="92" t="s">
        <v>132</v>
      </c>
      <c r="N709" s="83" t="s">
        <v>252</v>
      </c>
      <c r="O709" s="124" t="s">
        <v>140</v>
      </c>
      <c r="P709" s="92" t="s">
        <v>133</v>
      </c>
    </row>
    <row r="710" spans="1:16" s="182" customFormat="1" ht="12" customHeight="1" x14ac:dyDescent="0.2">
      <c r="A710" s="181"/>
      <c r="B710" s="79" t="s">
        <v>2069</v>
      </c>
      <c r="C710" s="132" t="s">
        <v>2080</v>
      </c>
      <c r="D710" s="142" t="s">
        <v>2078</v>
      </c>
      <c r="E710" s="133" t="s">
        <v>36</v>
      </c>
      <c r="F710" s="85" t="s">
        <v>32</v>
      </c>
      <c r="G710" s="135" t="s">
        <v>1600</v>
      </c>
      <c r="H710" s="90">
        <v>43556</v>
      </c>
      <c r="I710" s="81">
        <v>43580</v>
      </c>
      <c r="J710" s="81">
        <v>43587</v>
      </c>
      <c r="K710" s="118" t="s">
        <v>2081</v>
      </c>
      <c r="L710" s="92">
        <v>279.22000000000003</v>
      </c>
      <c r="M710" s="92" t="s">
        <v>132</v>
      </c>
      <c r="N710" s="83" t="s">
        <v>252</v>
      </c>
      <c r="O710" s="124" t="s">
        <v>140</v>
      </c>
      <c r="P710" s="92" t="s">
        <v>133</v>
      </c>
    </row>
    <row r="711" spans="1:16" s="182" customFormat="1" ht="12" customHeight="1" x14ac:dyDescent="0.2">
      <c r="A711" s="181"/>
      <c r="B711" s="79" t="s">
        <v>2069</v>
      </c>
      <c r="C711" s="132" t="s">
        <v>2082</v>
      </c>
      <c r="D711" s="142" t="s">
        <v>2078</v>
      </c>
      <c r="E711" s="133" t="s">
        <v>36</v>
      </c>
      <c r="F711" s="85" t="s">
        <v>32</v>
      </c>
      <c r="G711" s="135" t="s">
        <v>1600</v>
      </c>
      <c r="H711" s="90">
        <v>43556</v>
      </c>
      <c r="I711" s="81">
        <v>43582</v>
      </c>
      <c r="J711" s="81">
        <v>43587</v>
      </c>
      <c r="K711" s="118" t="s">
        <v>2083</v>
      </c>
      <c r="L711" s="92">
        <v>2738.57</v>
      </c>
      <c r="M711" s="92" t="s">
        <v>132</v>
      </c>
      <c r="N711" s="83" t="s">
        <v>252</v>
      </c>
      <c r="O711" s="124" t="s">
        <v>140</v>
      </c>
      <c r="P711" s="92" t="s">
        <v>133</v>
      </c>
    </row>
    <row r="712" spans="1:16" s="182" customFormat="1" ht="12" customHeight="1" x14ac:dyDescent="0.2">
      <c r="A712" s="181"/>
      <c r="B712" s="79">
        <v>8265</v>
      </c>
      <c r="C712" s="132" t="s">
        <v>2084</v>
      </c>
      <c r="D712" s="142" t="s">
        <v>662</v>
      </c>
      <c r="E712" s="133" t="s">
        <v>36</v>
      </c>
      <c r="F712" s="85" t="s">
        <v>32</v>
      </c>
      <c r="G712" s="135" t="s">
        <v>1592</v>
      </c>
      <c r="H712" s="90">
        <v>43556</v>
      </c>
      <c r="I712" s="81">
        <v>43585</v>
      </c>
      <c r="J712" s="81">
        <v>43580</v>
      </c>
      <c r="K712" s="118" t="s">
        <v>2085</v>
      </c>
      <c r="L712" s="92">
        <v>615.1</v>
      </c>
      <c r="M712" s="124" t="s">
        <v>132</v>
      </c>
      <c r="N712" s="130" t="s">
        <v>180</v>
      </c>
      <c r="O712" s="124" t="s">
        <v>140</v>
      </c>
      <c r="P712" s="124" t="s">
        <v>135</v>
      </c>
    </row>
    <row r="713" spans="1:16" s="182" customFormat="1" ht="12" customHeight="1" x14ac:dyDescent="0.2">
      <c r="A713" s="181"/>
      <c r="B713" s="79">
        <v>8265</v>
      </c>
      <c r="C713" s="132" t="s">
        <v>2086</v>
      </c>
      <c r="D713" s="142" t="s">
        <v>21</v>
      </c>
      <c r="E713" s="133" t="s">
        <v>36</v>
      </c>
      <c r="F713" s="85" t="s">
        <v>32</v>
      </c>
      <c r="G713" s="135" t="s">
        <v>1600</v>
      </c>
      <c r="H713" s="90">
        <v>43556</v>
      </c>
      <c r="I713" s="81">
        <v>43585</v>
      </c>
      <c r="J713" s="81">
        <v>43581</v>
      </c>
      <c r="K713" s="118" t="s">
        <v>2087</v>
      </c>
      <c r="L713" s="92">
        <v>237</v>
      </c>
      <c r="M713" s="124" t="s">
        <v>132</v>
      </c>
      <c r="N713" s="130" t="s">
        <v>180</v>
      </c>
      <c r="O713" s="124" t="s">
        <v>140</v>
      </c>
      <c r="P713" s="124" t="s">
        <v>135</v>
      </c>
    </row>
    <row r="714" spans="1:16" s="182" customFormat="1" ht="12" customHeight="1" x14ac:dyDescent="0.2">
      <c r="A714" s="181"/>
      <c r="B714" s="79">
        <v>8265</v>
      </c>
      <c r="C714" s="132" t="s">
        <v>2088</v>
      </c>
      <c r="D714" s="142" t="s">
        <v>1252</v>
      </c>
      <c r="E714" s="133" t="s">
        <v>36</v>
      </c>
      <c r="F714" s="85" t="s">
        <v>32</v>
      </c>
      <c r="G714" s="135" t="s">
        <v>1462</v>
      </c>
      <c r="H714" s="90">
        <v>43556</v>
      </c>
      <c r="I714" s="81">
        <v>43585</v>
      </c>
      <c r="J714" s="81">
        <v>43581</v>
      </c>
      <c r="K714" s="88" t="s">
        <v>2089</v>
      </c>
      <c r="L714" s="92">
        <v>560</v>
      </c>
      <c r="M714" s="124" t="s">
        <v>132</v>
      </c>
      <c r="N714" s="130" t="s">
        <v>180</v>
      </c>
      <c r="O714" s="124" t="s">
        <v>140</v>
      </c>
      <c r="P714" s="124" t="s">
        <v>135</v>
      </c>
    </row>
    <row r="715" spans="1:16" s="182" customFormat="1" ht="12" customHeight="1" x14ac:dyDescent="0.2">
      <c r="A715" s="181"/>
      <c r="B715" s="79">
        <v>8265</v>
      </c>
      <c r="C715" s="132" t="s">
        <v>2090</v>
      </c>
      <c r="D715" s="142" t="s">
        <v>457</v>
      </c>
      <c r="E715" s="133" t="s">
        <v>36</v>
      </c>
      <c r="F715" s="85" t="s">
        <v>32</v>
      </c>
      <c r="G715" s="135" t="s">
        <v>1462</v>
      </c>
      <c r="H715" s="90">
        <v>43556</v>
      </c>
      <c r="I715" s="81">
        <v>43585</v>
      </c>
      <c r="J715" s="81">
        <v>43584</v>
      </c>
      <c r="K715" s="118" t="s">
        <v>2091</v>
      </c>
      <c r="L715" s="92">
        <v>135</v>
      </c>
      <c r="M715" s="124" t="s">
        <v>132</v>
      </c>
      <c r="N715" s="130" t="s">
        <v>180</v>
      </c>
      <c r="O715" s="124" t="s">
        <v>140</v>
      </c>
      <c r="P715" s="124" t="s">
        <v>135</v>
      </c>
    </row>
    <row r="716" spans="1:16" s="182" customFormat="1" ht="24" x14ac:dyDescent="0.2">
      <c r="A716" s="181"/>
      <c r="B716" s="79">
        <v>8266</v>
      </c>
      <c r="C716" s="132" t="s">
        <v>2093</v>
      </c>
      <c r="D716" s="142" t="s">
        <v>795</v>
      </c>
      <c r="E716" s="133" t="s">
        <v>432</v>
      </c>
      <c r="F716" s="85" t="s">
        <v>1906</v>
      </c>
      <c r="G716" s="135" t="s">
        <v>2094</v>
      </c>
      <c r="H716" s="90">
        <v>43556</v>
      </c>
      <c r="I716" s="81">
        <v>43585</v>
      </c>
      <c r="J716" s="81">
        <v>43584</v>
      </c>
      <c r="K716" s="118" t="s">
        <v>2095</v>
      </c>
      <c r="L716" s="92">
        <v>23200</v>
      </c>
      <c r="M716" s="92" t="s">
        <v>132</v>
      </c>
      <c r="N716" s="83" t="s">
        <v>180</v>
      </c>
      <c r="O716" s="92" t="s">
        <v>140</v>
      </c>
      <c r="P716" s="92" t="s">
        <v>135</v>
      </c>
    </row>
    <row r="717" spans="1:16" s="182" customFormat="1" ht="24" x14ac:dyDescent="0.2">
      <c r="A717" s="181"/>
      <c r="B717" s="79">
        <v>8267</v>
      </c>
      <c r="C717" s="132" t="s">
        <v>2092</v>
      </c>
      <c r="D717" s="142" t="s">
        <v>795</v>
      </c>
      <c r="E717" s="133" t="s">
        <v>432</v>
      </c>
      <c r="F717" s="85" t="s">
        <v>1943</v>
      </c>
      <c r="G717" s="135" t="s">
        <v>2096</v>
      </c>
      <c r="H717" s="90">
        <v>43556</v>
      </c>
      <c r="I717" s="81">
        <v>43585</v>
      </c>
      <c r="J717" s="81">
        <v>43584</v>
      </c>
      <c r="K717" s="118" t="s">
        <v>2097</v>
      </c>
      <c r="L717" s="92">
        <v>23200</v>
      </c>
      <c r="M717" s="92" t="s">
        <v>132</v>
      </c>
      <c r="N717" s="83" t="s">
        <v>180</v>
      </c>
      <c r="O717" s="92" t="s">
        <v>140</v>
      </c>
      <c r="P717" s="92" t="s">
        <v>135</v>
      </c>
    </row>
    <row r="718" spans="1:16" s="182" customFormat="1" ht="12" customHeight="1" x14ac:dyDescent="0.2">
      <c r="A718" s="181"/>
      <c r="B718" s="79">
        <v>8283</v>
      </c>
      <c r="C718" s="132" t="s">
        <v>2098</v>
      </c>
      <c r="D718" s="142" t="s">
        <v>1381</v>
      </c>
      <c r="E718" s="133" t="s">
        <v>36</v>
      </c>
      <c r="F718" s="85" t="s">
        <v>967</v>
      </c>
      <c r="G718" s="85" t="s">
        <v>2099</v>
      </c>
      <c r="H718" s="90">
        <v>43556</v>
      </c>
      <c r="I718" s="81">
        <v>43585</v>
      </c>
      <c r="J718" s="81">
        <v>43572</v>
      </c>
      <c r="K718" s="118" t="s">
        <v>2100</v>
      </c>
      <c r="L718" s="92">
        <v>998</v>
      </c>
      <c r="M718" s="92" t="s">
        <v>132</v>
      </c>
      <c r="N718" s="83" t="s">
        <v>180</v>
      </c>
      <c r="O718" s="92" t="s">
        <v>140</v>
      </c>
      <c r="P718" s="92" t="s">
        <v>135</v>
      </c>
    </row>
    <row r="719" spans="1:16" s="182" customFormat="1" ht="24" customHeight="1" x14ac:dyDescent="0.2">
      <c r="A719" s="181"/>
      <c r="B719" s="79">
        <v>8326</v>
      </c>
      <c r="C719" s="132" t="s">
        <v>2101</v>
      </c>
      <c r="D719" s="142" t="s">
        <v>1836</v>
      </c>
      <c r="E719" s="133" t="s">
        <v>387</v>
      </c>
      <c r="F719" s="85" t="s">
        <v>774</v>
      </c>
      <c r="G719" s="135" t="s">
        <v>2102</v>
      </c>
      <c r="H719" s="90">
        <v>43556</v>
      </c>
      <c r="I719" s="81">
        <v>43565</v>
      </c>
      <c r="J719" s="81">
        <v>43564</v>
      </c>
      <c r="K719" s="118" t="s">
        <v>2103</v>
      </c>
      <c r="L719" s="92">
        <v>183755.4</v>
      </c>
      <c r="M719" s="92" t="s">
        <v>132</v>
      </c>
      <c r="N719" s="83" t="s">
        <v>180</v>
      </c>
      <c r="O719" s="92" t="s">
        <v>140</v>
      </c>
      <c r="P719" s="92" t="s">
        <v>135</v>
      </c>
    </row>
    <row r="720" spans="1:16" s="182" customFormat="1" ht="24" x14ac:dyDescent="0.2">
      <c r="A720" s="181"/>
      <c r="B720" s="79">
        <v>8323</v>
      </c>
      <c r="C720" s="132" t="s">
        <v>2104</v>
      </c>
      <c r="D720" s="142" t="s">
        <v>113</v>
      </c>
      <c r="E720" s="133" t="s">
        <v>432</v>
      </c>
      <c r="F720" s="85" t="s">
        <v>2202</v>
      </c>
      <c r="G720" s="135" t="s">
        <v>2105</v>
      </c>
      <c r="H720" s="90">
        <v>43556</v>
      </c>
      <c r="I720" s="81">
        <v>43567</v>
      </c>
      <c r="J720" s="81">
        <v>43560</v>
      </c>
      <c r="K720" s="118" t="s">
        <v>2106</v>
      </c>
      <c r="L720" s="92">
        <v>67155.520000000004</v>
      </c>
      <c r="M720" s="124" t="s">
        <v>132</v>
      </c>
      <c r="N720" s="130" t="s">
        <v>180</v>
      </c>
      <c r="O720" s="124" t="s">
        <v>140</v>
      </c>
      <c r="P720" s="124" t="s">
        <v>135</v>
      </c>
    </row>
    <row r="721" spans="1:16" s="182" customFormat="1" ht="24" customHeight="1" x14ac:dyDescent="0.2">
      <c r="A721" s="181"/>
      <c r="B721" s="79">
        <v>8324</v>
      </c>
      <c r="C721" s="132" t="s">
        <v>2107</v>
      </c>
      <c r="D721" s="142" t="s">
        <v>201</v>
      </c>
      <c r="E721" s="85" t="s">
        <v>387</v>
      </c>
      <c r="F721" s="85" t="s">
        <v>202</v>
      </c>
      <c r="G721" s="134" t="s">
        <v>2108</v>
      </c>
      <c r="H721" s="90">
        <v>43556</v>
      </c>
      <c r="I721" s="81">
        <v>43567</v>
      </c>
      <c r="J721" s="81">
        <v>43566</v>
      </c>
      <c r="K721" s="118" t="s">
        <v>2109</v>
      </c>
      <c r="L721" s="92">
        <v>201239.35</v>
      </c>
      <c r="M721" s="124" t="s">
        <v>132</v>
      </c>
      <c r="N721" s="130" t="s">
        <v>180</v>
      </c>
      <c r="O721" s="124" t="s">
        <v>140</v>
      </c>
      <c r="P721" s="124" t="s">
        <v>135</v>
      </c>
    </row>
    <row r="722" spans="1:16" s="182" customFormat="1" ht="24" x14ac:dyDescent="0.2">
      <c r="A722" s="181"/>
      <c r="B722" s="79">
        <v>8325</v>
      </c>
      <c r="C722" s="132" t="s">
        <v>2110</v>
      </c>
      <c r="D722" s="142" t="s">
        <v>113</v>
      </c>
      <c r="E722" s="133" t="s">
        <v>432</v>
      </c>
      <c r="F722" s="85" t="s">
        <v>2111</v>
      </c>
      <c r="G722" s="135" t="s">
        <v>2112</v>
      </c>
      <c r="H722" s="90">
        <v>43556</v>
      </c>
      <c r="I722" s="81">
        <v>43567</v>
      </c>
      <c r="J722" s="81">
        <v>43560</v>
      </c>
      <c r="K722" s="118" t="s">
        <v>2113</v>
      </c>
      <c r="L722" s="92">
        <v>27296.25</v>
      </c>
      <c r="M722" s="124" t="s">
        <v>132</v>
      </c>
      <c r="N722" s="130" t="s">
        <v>180</v>
      </c>
      <c r="O722" s="124" t="s">
        <v>140</v>
      </c>
      <c r="P722" s="124" t="s">
        <v>135</v>
      </c>
    </row>
    <row r="723" spans="1:16" s="182" customFormat="1" ht="24" customHeight="1" x14ac:dyDescent="0.2">
      <c r="A723" s="181"/>
      <c r="B723" s="79">
        <v>8327</v>
      </c>
      <c r="C723" s="132" t="s">
        <v>2114</v>
      </c>
      <c r="D723" s="142" t="s">
        <v>1836</v>
      </c>
      <c r="E723" s="133" t="s">
        <v>387</v>
      </c>
      <c r="F723" s="85" t="s">
        <v>774</v>
      </c>
      <c r="G723" s="135" t="s">
        <v>2115</v>
      </c>
      <c r="H723" s="90">
        <v>43556</v>
      </c>
      <c r="I723" s="81">
        <v>43565</v>
      </c>
      <c r="J723" s="81">
        <v>43564</v>
      </c>
      <c r="K723" s="118" t="s">
        <v>2116</v>
      </c>
      <c r="L723" s="92">
        <v>169269.84</v>
      </c>
      <c r="M723" s="124" t="s">
        <v>132</v>
      </c>
      <c r="N723" s="130" t="s">
        <v>180</v>
      </c>
      <c r="O723" s="124" t="s">
        <v>140</v>
      </c>
      <c r="P723" s="124" t="s">
        <v>135</v>
      </c>
    </row>
    <row r="724" spans="1:16" s="182" customFormat="1" ht="24" customHeight="1" x14ac:dyDescent="0.2">
      <c r="A724" s="181"/>
      <c r="B724" s="79">
        <v>8328</v>
      </c>
      <c r="C724" s="132" t="s">
        <v>2117</v>
      </c>
      <c r="D724" s="142" t="s">
        <v>1836</v>
      </c>
      <c r="E724" s="133" t="s">
        <v>387</v>
      </c>
      <c r="F724" s="85" t="s">
        <v>774</v>
      </c>
      <c r="G724" s="135" t="s">
        <v>2118</v>
      </c>
      <c r="H724" s="90">
        <v>43556</v>
      </c>
      <c r="I724" s="81">
        <v>43565</v>
      </c>
      <c r="J724" s="81">
        <v>43564</v>
      </c>
      <c r="K724" s="118" t="s">
        <v>2119</v>
      </c>
      <c r="L724" s="92">
        <v>309140</v>
      </c>
      <c r="M724" s="124" t="s">
        <v>132</v>
      </c>
      <c r="N724" s="130" t="s">
        <v>180</v>
      </c>
      <c r="O724" s="124" t="s">
        <v>140</v>
      </c>
      <c r="P724" s="124" t="s">
        <v>135</v>
      </c>
    </row>
    <row r="725" spans="1:16" s="182" customFormat="1" ht="12" customHeight="1" x14ac:dyDescent="0.2">
      <c r="A725" s="181"/>
      <c r="B725" s="79" t="s">
        <v>2120</v>
      </c>
      <c r="C725" s="132" t="s">
        <v>2121</v>
      </c>
      <c r="D725" s="142" t="s">
        <v>1384</v>
      </c>
      <c r="E725" s="133" t="s">
        <v>38</v>
      </c>
      <c r="F725" s="85" t="s">
        <v>32</v>
      </c>
      <c r="G725" s="135" t="s">
        <v>1600</v>
      </c>
      <c r="H725" s="90">
        <v>43556</v>
      </c>
      <c r="I725" s="81">
        <v>43595</v>
      </c>
      <c r="J725" s="81">
        <v>43587</v>
      </c>
      <c r="K725" s="118" t="s">
        <v>2122</v>
      </c>
      <c r="L725" s="92">
        <v>46</v>
      </c>
      <c r="M725" s="92" t="s">
        <v>132</v>
      </c>
      <c r="N725" s="83" t="s">
        <v>252</v>
      </c>
      <c r="O725" s="124" t="s">
        <v>140</v>
      </c>
      <c r="P725" s="92" t="s">
        <v>133</v>
      </c>
    </row>
    <row r="726" spans="1:16" s="182" customFormat="1" ht="12" customHeight="1" x14ac:dyDescent="0.2">
      <c r="A726" s="181"/>
      <c r="B726" s="79" t="s">
        <v>2120</v>
      </c>
      <c r="C726" s="132" t="s">
        <v>2123</v>
      </c>
      <c r="D726" s="142" t="s">
        <v>2124</v>
      </c>
      <c r="E726" s="133" t="s">
        <v>38</v>
      </c>
      <c r="F726" s="85" t="s">
        <v>32</v>
      </c>
      <c r="G726" s="85" t="s">
        <v>1592</v>
      </c>
      <c r="H726" s="90">
        <v>43556</v>
      </c>
      <c r="I726" s="81">
        <v>43595</v>
      </c>
      <c r="J726" s="81">
        <v>43568</v>
      </c>
      <c r="K726" s="118" t="s">
        <v>2125</v>
      </c>
      <c r="L726" s="92">
        <v>1140.5</v>
      </c>
      <c r="M726" s="92" t="s">
        <v>132</v>
      </c>
      <c r="N726" s="83" t="s">
        <v>252</v>
      </c>
      <c r="O726" s="124" t="s">
        <v>140</v>
      </c>
      <c r="P726" s="92" t="s">
        <v>133</v>
      </c>
    </row>
    <row r="727" spans="1:16" s="182" customFormat="1" ht="12" customHeight="1" x14ac:dyDescent="0.2">
      <c r="A727" s="181"/>
      <c r="B727" s="79">
        <v>7752</v>
      </c>
      <c r="C727" s="132" t="s">
        <v>2126</v>
      </c>
      <c r="D727" s="142" t="s">
        <v>457</v>
      </c>
      <c r="E727" s="133" t="s">
        <v>36</v>
      </c>
      <c r="F727" s="85" t="s">
        <v>32</v>
      </c>
      <c r="G727" s="85" t="s">
        <v>1462</v>
      </c>
      <c r="H727" s="90">
        <v>43556</v>
      </c>
      <c r="I727" s="81">
        <v>43509</v>
      </c>
      <c r="J727" s="81">
        <v>43729</v>
      </c>
      <c r="K727" s="118" t="s">
        <v>2127</v>
      </c>
      <c r="L727" s="92">
        <v>100</v>
      </c>
      <c r="M727" s="124" t="s">
        <v>132</v>
      </c>
      <c r="N727" s="130" t="s">
        <v>180</v>
      </c>
      <c r="O727" s="124" t="s">
        <v>140</v>
      </c>
      <c r="P727" s="124" t="s">
        <v>135</v>
      </c>
    </row>
    <row r="728" spans="1:16" s="182" customFormat="1" ht="12" customHeight="1" x14ac:dyDescent="0.2">
      <c r="A728" s="181"/>
      <c r="B728" s="79">
        <v>7752</v>
      </c>
      <c r="C728" s="132" t="s">
        <v>2128</v>
      </c>
      <c r="D728" s="142" t="s">
        <v>1627</v>
      </c>
      <c r="E728" s="133" t="s">
        <v>36</v>
      </c>
      <c r="F728" s="85" t="s">
        <v>96</v>
      </c>
      <c r="G728" s="85" t="s">
        <v>2129</v>
      </c>
      <c r="H728" s="90">
        <v>43556</v>
      </c>
      <c r="I728" s="81">
        <v>43509</v>
      </c>
      <c r="J728" s="81">
        <v>43725</v>
      </c>
      <c r="K728" s="118" t="s">
        <v>2130</v>
      </c>
      <c r="L728" s="92">
        <v>169.99</v>
      </c>
      <c r="M728" s="124" t="s">
        <v>132</v>
      </c>
      <c r="N728" s="130" t="s">
        <v>180</v>
      </c>
      <c r="O728" s="124" t="s">
        <v>140</v>
      </c>
      <c r="P728" s="124" t="s">
        <v>135</v>
      </c>
    </row>
    <row r="729" spans="1:16" s="182" customFormat="1" ht="12" customHeight="1" x14ac:dyDescent="0.2">
      <c r="A729" s="181"/>
      <c r="B729" s="79">
        <v>7752</v>
      </c>
      <c r="C729" s="132" t="s">
        <v>2131</v>
      </c>
      <c r="D729" s="142" t="s">
        <v>2132</v>
      </c>
      <c r="E729" s="133" t="s">
        <v>36</v>
      </c>
      <c r="F729" s="85" t="s">
        <v>32</v>
      </c>
      <c r="G729" s="85" t="s">
        <v>1592</v>
      </c>
      <c r="H729" s="90">
        <v>43556</v>
      </c>
      <c r="I729" s="81">
        <v>43509</v>
      </c>
      <c r="J729" s="81">
        <v>43729</v>
      </c>
      <c r="K729" s="118" t="s">
        <v>2133</v>
      </c>
      <c r="L729" s="92">
        <v>300.02</v>
      </c>
      <c r="M729" s="124" t="s">
        <v>132</v>
      </c>
      <c r="N729" s="130" t="s">
        <v>180</v>
      </c>
      <c r="O729" s="124" t="s">
        <v>140</v>
      </c>
      <c r="P729" s="124" t="s">
        <v>135</v>
      </c>
    </row>
    <row r="730" spans="1:16" s="182" customFormat="1" ht="12" customHeight="1" x14ac:dyDescent="0.2">
      <c r="A730" s="181"/>
      <c r="B730" s="79">
        <v>7752</v>
      </c>
      <c r="C730" s="132" t="s">
        <v>2134</v>
      </c>
      <c r="D730" s="142" t="s">
        <v>1627</v>
      </c>
      <c r="E730" s="133" t="s">
        <v>36</v>
      </c>
      <c r="F730" s="85" t="s">
        <v>96</v>
      </c>
      <c r="G730" s="85" t="s">
        <v>2135</v>
      </c>
      <c r="H730" s="90">
        <v>43556</v>
      </c>
      <c r="I730" s="81">
        <v>43509</v>
      </c>
      <c r="J730" s="81">
        <v>43732</v>
      </c>
      <c r="K730" s="118" t="s">
        <v>2136</v>
      </c>
      <c r="L730" s="92">
        <v>347.99</v>
      </c>
      <c r="M730" s="124" t="s">
        <v>132</v>
      </c>
      <c r="N730" s="130" t="s">
        <v>180</v>
      </c>
      <c r="O730" s="124" t="s">
        <v>140</v>
      </c>
      <c r="P730" s="124" t="s">
        <v>135</v>
      </c>
    </row>
    <row r="731" spans="1:16" s="182" customFormat="1" ht="12" customHeight="1" x14ac:dyDescent="0.2">
      <c r="A731" s="181"/>
      <c r="B731" s="79">
        <v>7752</v>
      </c>
      <c r="C731" s="132" t="s">
        <v>2137</v>
      </c>
      <c r="D731" s="142" t="s">
        <v>171</v>
      </c>
      <c r="E731" s="133" t="s">
        <v>36</v>
      </c>
      <c r="F731" s="85" t="s">
        <v>32</v>
      </c>
      <c r="G731" s="85" t="s">
        <v>2138</v>
      </c>
      <c r="H731" s="90">
        <v>43556</v>
      </c>
      <c r="I731" s="81">
        <v>43509</v>
      </c>
      <c r="J731" s="81">
        <v>43732</v>
      </c>
      <c r="K731" s="118" t="s">
        <v>2139</v>
      </c>
      <c r="L731" s="92">
        <v>1800</v>
      </c>
      <c r="M731" s="124" t="s">
        <v>132</v>
      </c>
      <c r="N731" s="130" t="s">
        <v>180</v>
      </c>
      <c r="O731" s="124" t="s">
        <v>140</v>
      </c>
      <c r="P731" s="124" t="s">
        <v>135</v>
      </c>
    </row>
    <row r="732" spans="1:16" s="182" customFormat="1" ht="12" customHeight="1" x14ac:dyDescent="0.2">
      <c r="A732" s="181"/>
      <c r="B732" s="79">
        <v>7752</v>
      </c>
      <c r="C732" s="132" t="s">
        <v>2140</v>
      </c>
      <c r="D732" s="142" t="s">
        <v>171</v>
      </c>
      <c r="E732" s="133" t="s">
        <v>36</v>
      </c>
      <c r="F732" s="85" t="s">
        <v>32</v>
      </c>
      <c r="G732" s="85" t="s">
        <v>1462</v>
      </c>
      <c r="H732" s="90">
        <v>43556</v>
      </c>
      <c r="I732" s="81">
        <v>43509</v>
      </c>
      <c r="J732" s="81">
        <v>43733</v>
      </c>
      <c r="K732" s="118" t="s">
        <v>2141</v>
      </c>
      <c r="L732" s="92">
        <v>100</v>
      </c>
      <c r="M732" s="124" t="s">
        <v>132</v>
      </c>
      <c r="N732" s="130" t="s">
        <v>180</v>
      </c>
      <c r="O732" s="124" t="s">
        <v>140</v>
      </c>
      <c r="P732" s="124" t="s">
        <v>135</v>
      </c>
    </row>
    <row r="733" spans="1:16" s="182" customFormat="1" ht="12" customHeight="1" x14ac:dyDescent="0.2">
      <c r="A733" s="181"/>
      <c r="B733" s="79">
        <v>7752</v>
      </c>
      <c r="C733" s="132" t="s">
        <v>2142</v>
      </c>
      <c r="D733" s="142" t="s">
        <v>457</v>
      </c>
      <c r="E733" s="133" t="s">
        <v>36</v>
      </c>
      <c r="F733" s="85" t="s">
        <v>32</v>
      </c>
      <c r="G733" s="85" t="s">
        <v>1462</v>
      </c>
      <c r="H733" s="90">
        <v>43556</v>
      </c>
      <c r="I733" s="81">
        <v>43509</v>
      </c>
      <c r="J733" s="81">
        <v>43753</v>
      </c>
      <c r="K733" s="118" t="s">
        <v>2143</v>
      </c>
      <c r="L733" s="92">
        <v>170</v>
      </c>
      <c r="M733" s="124" t="s">
        <v>132</v>
      </c>
      <c r="N733" s="130" t="s">
        <v>180</v>
      </c>
      <c r="O733" s="124" t="s">
        <v>140</v>
      </c>
      <c r="P733" s="124" t="s">
        <v>135</v>
      </c>
    </row>
    <row r="734" spans="1:16" s="182" customFormat="1" ht="12" customHeight="1" x14ac:dyDescent="0.2">
      <c r="A734" s="181"/>
      <c r="B734" s="79">
        <v>7752</v>
      </c>
      <c r="C734" s="132" t="s">
        <v>2144</v>
      </c>
      <c r="D734" s="142" t="s">
        <v>1332</v>
      </c>
      <c r="E734" s="133" t="s">
        <v>36</v>
      </c>
      <c r="F734" s="85" t="s">
        <v>32</v>
      </c>
      <c r="G734" s="85" t="s">
        <v>1592</v>
      </c>
      <c r="H734" s="90">
        <v>43556</v>
      </c>
      <c r="I734" s="81">
        <v>43509</v>
      </c>
      <c r="J734" s="81">
        <v>43764</v>
      </c>
      <c r="K734" s="118" t="s">
        <v>2145</v>
      </c>
      <c r="L734" s="92">
        <v>500</v>
      </c>
      <c r="M734" s="124" t="s">
        <v>132</v>
      </c>
      <c r="N734" s="130" t="s">
        <v>180</v>
      </c>
      <c r="O734" s="124" t="s">
        <v>140</v>
      </c>
      <c r="P734" s="124" t="s">
        <v>135</v>
      </c>
    </row>
    <row r="735" spans="1:16" s="182" customFormat="1" ht="12" customHeight="1" x14ac:dyDescent="0.2">
      <c r="A735" s="181"/>
      <c r="B735" s="79">
        <v>7752</v>
      </c>
      <c r="C735" s="132" t="s">
        <v>2146</v>
      </c>
      <c r="D735" s="142" t="s">
        <v>1332</v>
      </c>
      <c r="E735" s="133" t="s">
        <v>36</v>
      </c>
      <c r="F735" s="85" t="s">
        <v>32</v>
      </c>
      <c r="G735" s="85" t="s">
        <v>1592</v>
      </c>
      <c r="H735" s="90">
        <v>43556</v>
      </c>
      <c r="I735" s="81">
        <v>43509</v>
      </c>
      <c r="J735" s="81">
        <v>43764</v>
      </c>
      <c r="K735" s="118" t="s">
        <v>2147</v>
      </c>
      <c r="L735" s="92">
        <v>300</v>
      </c>
      <c r="M735" s="124" t="s">
        <v>132</v>
      </c>
      <c r="N735" s="130" t="s">
        <v>180</v>
      </c>
      <c r="O735" s="124" t="s">
        <v>140</v>
      </c>
      <c r="P735" s="124" t="s">
        <v>135</v>
      </c>
    </row>
    <row r="736" spans="1:16" s="182" customFormat="1" ht="12" customHeight="1" x14ac:dyDescent="0.2">
      <c r="A736" s="181"/>
      <c r="B736" s="79">
        <v>7752</v>
      </c>
      <c r="C736" s="132" t="s">
        <v>2148</v>
      </c>
      <c r="D736" s="142" t="s">
        <v>457</v>
      </c>
      <c r="E736" s="133" t="s">
        <v>36</v>
      </c>
      <c r="F736" s="85" t="s">
        <v>32</v>
      </c>
      <c r="G736" s="85" t="s">
        <v>1462</v>
      </c>
      <c r="H736" s="90">
        <v>43556</v>
      </c>
      <c r="I736" s="81">
        <v>43509</v>
      </c>
      <c r="J736" s="81">
        <v>43770</v>
      </c>
      <c r="K736" s="118" t="s">
        <v>2149</v>
      </c>
      <c r="L736" s="92">
        <v>60</v>
      </c>
      <c r="M736" s="124" t="s">
        <v>132</v>
      </c>
      <c r="N736" s="130" t="s">
        <v>180</v>
      </c>
      <c r="O736" s="124" t="s">
        <v>140</v>
      </c>
      <c r="P736" s="124" t="s">
        <v>135</v>
      </c>
    </row>
    <row r="737" spans="1:16" s="182" customFormat="1" ht="12" customHeight="1" x14ac:dyDescent="0.2">
      <c r="A737" s="181"/>
      <c r="B737" s="79">
        <v>7752</v>
      </c>
      <c r="C737" s="132" t="s">
        <v>2150</v>
      </c>
      <c r="D737" s="142" t="s">
        <v>89</v>
      </c>
      <c r="E737" s="133" t="s">
        <v>36</v>
      </c>
      <c r="F737" s="85" t="s">
        <v>32</v>
      </c>
      <c r="G737" s="85" t="s">
        <v>1462</v>
      </c>
      <c r="H737" s="90">
        <v>43556</v>
      </c>
      <c r="I737" s="81">
        <v>43509</v>
      </c>
      <c r="J737" s="81">
        <v>43726</v>
      </c>
      <c r="K737" s="118" t="s">
        <v>120</v>
      </c>
      <c r="L737" s="92">
        <v>101</v>
      </c>
      <c r="M737" s="124" t="s">
        <v>132</v>
      </c>
      <c r="N737" s="130" t="s">
        <v>180</v>
      </c>
      <c r="O737" s="124" t="s">
        <v>120</v>
      </c>
      <c r="P737" s="124" t="s">
        <v>135</v>
      </c>
    </row>
    <row r="738" spans="1:16" s="182" customFormat="1" ht="12" customHeight="1" x14ac:dyDescent="0.2">
      <c r="A738" s="181"/>
      <c r="B738" s="79">
        <v>7752</v>
      </c>
      <c r="C738" s="132" t="s">
        <v>2151</v>
      </c>
      <c r="D738" s="142" t="s">
        <v>89</v>
      </c>
      <c r="E738" s="133" t="s">
        <v>36</v>
      </c>
      <c r="F738" s="85" t="s">
        <v>32</v>
      </c>
      <c r="G738" s="85" t="s">
        <v>1462</v>
      </c>
      <c r="H738" s="90">
        <v>43556</v>
      </c>
      <c r="I738" s="81">
        <v>43509</v>
      </c>
      <c r="J738" s="81">
        <v>43733</v>
      </c>
      <c r="K738" s="118" t="s">
        <v>120</v>
      </c>
      <c r="L738" s="92">
        <v>249.4</v>
      </c>
      <c r="M738" s="124" t="s">
        <v>132</v>
      </c>
      <c r="N738" s="130" t="s">
        <v>180</v>
      </c>
      <c r="O738" s="124" t="s">
        <v>120</v>
      </c>
      <c r="P738" s="124" t="s">
        <v>135</v>
      </c>
    </row>
    <row r="739" spans="1:16" s="182" customFormat="1" ht="12" customHeight="1" x14ac:dyDescent="0.2">
      <c r="A739" s="181"/>
      <c r="B739" s="79">
        <v>7752</v>
      </c>
      <c r="C739" s="132" t="s">
        <v>2152</v>
      </c>
      <c r="D739" s="142" t="s">
        <v>89</v>
      </c>
      <c r="E739" s="133" t="s">
        <v>36</v>
      </c>
      <c r="F739" s="85" t="s">
        <v>32</v>
      </c>
      <c r="G739" s="85" t="s">
        <v>1462</v>
      </c>
      <c r="H739" s="90">
        <v>43556</v>
      </c>
      <c r="I739" s="81">
        <v>43509</v>
      </c>
      <c r="J739" s="81">
        <v>43740</v>
      </c>
      <c r="K739" s="118" t="s">
        <v>120</v>
      </c>
      <c r="L739" s="92">
        <v>99</v>
      </c>
      <c r="M739" s="124" t="s">
        <v>132</v>
      </c>
      <c r="N739" s="130" t="s">
        <v>180</v>
      </c>
      <c r="O739" s="124" t="s">
        <v>120</v>
      </c>
      <c r="P739" s="124" t="s">
        <v>135</v>
      </c>
    </row>
    <row r="740" spans="1:16" s="182" customFormat="1" ht="12" customHeight="1" x14ac:dyDescent="0.2">
      <c r="A740" s="181"/>
      <c r="B740" s="79">
        <v>7752</v>
      </c>
      <c r="C740" s="132" t="s">
        <v>2153</v>
      </c>
      <c r="D740" s="142" t="s">
        <v>89</v>
      </c>
      <c r="E740" s="133" t="s">
        <v>36</v>
      </c>
      <c r="F740" s="85" t="s">
        <v>32</v>
      </c>
      <c r="G740" s="85" t="s">
        <v>1462</v>
      </c>
      <c r="H740" s="90">
        <v>43556</v>
      </c>
      <c r="I740" s="81">
        <v>43509</v>
      </c>
      <c r="J740" s="81">
        <v>43740</v>
      </c>
      <c r="K740" s="118" t="s">
        <v>120</v>
      </c>
      <c r="L740" s="92">
        <v>125</v>
      </c>
      <c r="M740" s="124" t="s">
        <v>132</v>
      </c>
      <c r="N740" s="130" t="s">
        <v>180</v>
      </c>
      <c r="O740" s="124" t="s">
        <v>120</v>
      </c>
      <c r="P740" s="124" t="s">
        <v>135</v>
      </c>
    </row>
    <row r="741" spans="1:16" s="182" customFormat="1" ht="12" customHeight="1" x14ac:dyDescent="0.2">
      <c r="A741" s="181"/>
      <c r="B741" s="79">
        <v>7752</v>
      </c>
      <c r="C741" s="132" t="s">
        <v>2154</v>
      </c>
      <c r="D741" s="142" t="s">
        <v>89</v>
      </c>
      <c r="E741" s="133" t="s">
        <v>36</v>
      </c>
      <c r="F741" s="85" t="s">
        <v>32</v>
      </c>
      <c r="G741" s="85" t="s">
        <v>1462</v>
      </c>
      <c r="H741" s="90">
        <v>43556</v>
      </c>
      <c r="I741" s="81">
        <v>43509</v>
      </c>
      <c r="J741" s="81">
        <v>43741</v>
      </c>
      <c r="K741" s="118" t="s">
        <v>120</v>
      </c>
      <c r="L741" s="92">
        <v>40.5</v>
      </c>
      <c r="M741" s="124" t="s">
        <v>132</v>
      </c>
      <c r="N741" s="130" t="s">
        <v>180</v>
      </c>
      <c r="O741" s="124" t="s">
        <v>120</v>
      </c>
      <c r="P741" s="124" t="s">
        <v>135</v>
      </c>
    </row>
    <row r="742" spans="1:16" s="182" customFormat="1" ht="12" customHeight="1" x14ac:dyDescent="0.2">
      <c r="A742" s="181"/>
      <c r="B742" s="79">
        <v>7752</v>
      </c>
      <c r="C742" s="132" t="s">
        <v>2155</v>
      </c>
      <c r="D742" s="142" t="s">
        <v>89</v>
      </c>
      <c r="E742" s="133" t="s">
        <v>36</v>
      </c>
      <c r="F742" s="85" t="s">
        <v>32</v>
      </c>
      <c r="G742" s="85" t="s">
        <v>1462</v>
      </c>
      <c r="H742" s="90">
        <v>43556</v>
      </c>
      <c r="I742" s="81">
        <v>43509</v>
      </c>
      <c r="J742" s="81">
        <v>43746</v>
      </c>
      <c r="K742" s="118" t="s">
        <v>120</v>
      </c>
      <c r="L742" s="92">
        <v>220</v>
      </c>
      <c r="M742" s="124" t="s">
        <v>132</v>
      </c>
      <c r="N742" s="130" t="s">
        <v>180</v>
      </c>
      <c r="O742" s="124" t="s">
        <v>120</v>
      </c>
      <c r="P742" s="124" t="s">
        <v>135</v>
      </c>
    </row>
    <row r="743" spans="1:16" s="182" customFormat="1" ht="12" customHeight="1" x14ac:dyDescent="0.2">
      <c r="A743" s="181"/>
      <c r="B743" s="79">
        <v>7752</v>
      </c>
      <c r="C743" s="132" t="s">
        <v>2156</v>
      </c>
      <c r="D743" s="142" t="s">
        <v>89</v>
      </c>
      <c r="E743" s="133" t="s">
        <v>36</v>
      </c>
      <c r="F743" s="85" t="s">
        <v>32</v>
      </c>
      <c r="G743" s="85" t="s">
        <v>1462</v>
      </c>
      <c r="H743" s="90">
        <v>43556</v>
      </c>
      <c r="I743" s="81">
        <v>43509</v>
      </c>
      <c r="J743" s="81">
        <v>43760</v>
      </c>
      <c r="K743" s="118" t="s">
        <v>120</v>
      </c>
      <c r="L743" s="92">
        <v>185</v>
      </c>
      <c r="M743" s="124" t="s">
        <v>132</v>
      </c>
      <c r="N743" s="130" t="s">
        <v>180</v>
      </c>
      <c r="O743" s="124" t="s">
        <v>120</v>
      </c>
      <c r="P743" s="124" t="s">
        <v>135</v>
      </c>
    </row>
    <row r="744" spans="1:16" s="182" customFormat="1" ht="12" customHeight="1" x14ac:dyDescent="0.2">
      <c r="A744" s="181"/>
      <c r="B744" s="87" t="s">
        <v>426</v>
      </c>
      <c r="C744" s="132" t="s">
        <v>2157</v>
      </c>
      <c r="D744" s="133" t="s">
        <v>6</v>
      </c>
      <c r="E744" s="133" t="s">
        <v>36</v>
      </c>
      <c r="F744" s="85" t="s">
        <v>35</v>
      </c>
      <c r="G744" s="135" t="s">
        <v>2158</v>
      </c>
      <c r="H744" s="128">
        <v>43556</v>
      </c>
      <c r="I744" s="81">
        <v>43567</v>
      </c>
      <c r="J744" s="91">
        <v>43585</v>
      </c>
      <c r="K744" s="118" t="s">
        <v>2159</v>
      </c>
      <c r="L744" s="92">
        <v>10211.969999999999</v>
      </c>
      <c r="M744" s="92" t="s">
        <v>132</v>
      </c>
      <c r="N744" s="83" t="s">
        <v>252</v>
      </c>
      <c r="O744" s="124" t="s">
        <v>140</v>
      </c>
      <c r="P744" s="92" t="s">
        <v>133</v>
      </c>
    </row>
    <row r="745" spans="1:16" s="182" customFormat="1" ht="12" customHeight="1" x14ac:dyDescent="0.2">
      <c r="A745" s="181"/>
      <c r="B745" s="87" t="s">
        <v>426</v>
      </c>
      <c r="C745" s="132" t="s">
        <v>2160</v>
      </c>
      <c r="D745" s="142" t="s">
        <v>6</v>
      </c>
      <c r="E745" s="133" t="s">
        <v>36</v>
      </c>
      <c r="F745" s="85" t="s">
        <v>35</v>
      </c>
      <c r="G745" s="135" t="s">
        <v>2161</v>
      </c>
      <c r="H745" s="128">
        <v>43556</v>
      </c>
      <c r="I745" s="81">
        <v>43584</v>
      </c>
      <c r="J745" s="81">
        <v>43586</v>
      </c>
      <c r="K745" s="118" t="s">
        <v>2162</v>
      </c>
      <c r="L745" s="92">
        <f>10211.97+1723.06</f>
        <v>11935.029999999999</v>
      </c>
      <c r="M745" s="92" t="s">
        <v>132</v>
      </c>
      <c r="N745" s="83" t="s">
        <v>252</v>
      </c>
      <c r="O745" s="124" t="s">
        <v>140</v>
      </c>
      <c r="P745" s="92" t="s">
        <v>133</v>
      </c>
    </row>
    <row r="746" spans="1:16" s="182" customFormat="1" ht="12" customHeight="1" x14ac:dyDescent="0.2">
      <c r="A746" s="181"/>
      <c r="B746" s="87" t="s">
        <v>426</v>
      </c>
      <c r="C746" s="132" t="s">
        <v>2163</v>
      </c>
      <c r="D746" s="133" t="s">
        <v>92</v>
      </c>
      <c r="E746" s="133" t="s">
        <v>36</v>
      </c>
      <c r="F746" s="85" t="s">
        <v>35</v>
      </c>
      <c r="G746" s="135" t="s">
        <v>2158</v>
      </c>
      <c r="H746" s="128">
        <v>43556</v>
      </c>
      <c r="I746" s="81">
        <v>43567</v>
      </c>
      <c r="J746" s="91">
        <v>43585</v>
      </c>
      <c r="K746" s="118" t="s">
        <v>2164</v>
      </c>
      <c r="L746" s="92">
        <v>7316.76</v>
      </c>
      <c r="M746" s="92" t="s">
        <v>132</v>
      </c>
      <c r="N746" s="83" t="s">
        <v>252</v>
      </c>
      <c r="O746" s="124" t="s">
        <v>140</v>
      </c>
      <c r="P746" s="92" t="s">
        <v>133</v>
      </c>
    </row>
    <row r="747" spans="1:16" s="182" customFormat="1" ht="12" customHeight="1" x14ac:dyDescent="0.2">
      <c r="A747" s="181"/>
      <c r="B747" s="126" t="s">
        <v>426</v>
      </c>
      <c r="C747" s="132" t="s">
        <v>2165</v>
      </c>
      <c r="D747" s="142" t="s">
        <v>92</v>
      </c>
      <c r="E747" s="142" t="s">
        <v>36</v>
      </c>
      <c r="F747" s="127" t="s">
        <v>35</v>
      </c>
      <c r="G747" s="135" t="s">
        <v>2161</v>
      </c>
      <c r="H747" s="128">
        <v>43556</v>
      </c>
      <c r="I747" s="81">
        <v>43584</v>
      </c>
      <c r="J747" s="81">
        <v>43585</v>
      </c>
      <c r="K747" s="118" t="s">
        <v>2166</v>
      </c>
      <c r="L747" s="92">
        <f>7316.76+1346.77</f>
        <v>8663.5300000000007</v>
      </c>
      <c r="M747" s="92" t="s">
        <v>132</v>
      </c>
      <c r="N747" s="83" t="s">
        <v>252</v>
      </c>
      <c r="O747" s="124" t="s">
        <v>140</v>
      </c>
      <c r="P747" s="92" t="s">
        <v>133</v>
      </c>
    </row>
    <row r="748" spans="1:16" s="182" customFormat="1" ht="12" customHeight="1" x14ac:dyDescent="0.2">
      <c r="A748" s="181"/>
      <c r="B748" s="87" t="s">
        <v>426</v>
      </c>
      <c r="C748" s="132" t="s">
        <v>2167</v>
      </c>
      <c r="D748" s="133" t="s">
        <v>541</v>
      </c>
      <c r="E748" s="133" t="s">
        <v>36</v>
      </c>
      <c r="F748" s="85" t="s">
        <v>35</v>
      </c>
      <c r="G748" s="135" t="s">
        <v>2158</v>
      </c>
      <c r="H748" s="128">
        <v>43556</v>
      </c>
      <c r="I748" s="81">
        <v>43567</v>
      </c>
      <c r="J748" s="91">
        <v>43585</v>
      </c>
      <c r="K748" s="118" t="s">
        <v>2168</v>
      </c>
      <c r="L748" s="92">
        <v>28749.73</v>
      </c>
      <c r="M748" s="92" t="s">
        <v>132</v>
      </c>
      <c r="N748" s="83" t="s">
        <v>252</v>
      </c>
      <c r="O748" s="124" t="s">
        <v>140</v>
      </c>
      <c r="P748" s="92" t="s">
        <v>133</v>
      </c>
    </row>
    <row r="749" spans="1:16" s="182" customFormat="1" ht="12" customHeight="1" x14ac:dyDescent="0.2">
      <c r="A749" s="181"/>
      <c r="B749" s="126" t="s">
        <v>426</v>
      </c>
      <c r="C749" s="132" t="s">
        <v>2169</v>
      </c>
      <c r="D749" s="142" t="s">
        <v>541</v>
      </c>
      <c r="E749" s="142" t="s">
        <v>36</v>
      </c>
      <c r="F749" s="127" t="s">
        <v>35</v>
      </c>
      <c r="G749" s="135" t="s">
        <v>2161</v>
      </c>
      <c r="H749" s="128">
        <v>43556</v>
      </c>
      <c r="I749" s="81">
        <v>43584</v>
      </c>
      <c r="J749" s="81">
        <v>43586</v>
      </c>
      <c r="K749" s="88" t="s">
        <v>2170</v>
      </c>
      <c r="L749" s="92">
        <f>31545.87+4132.2</f>
        <v>35678.07</v>
      </c>
      <c r="M749" s="92" t="s">
        <v>132</v>
      </c>
      <c r="N749" s="83" t="s">
        <v>252</v>
      </c>
      <c r="O749" s="124" t="s">
        <v>140</v>
      </c>
      <c r="P749" s="92" t="s">
        <v>133</v>
      </c>
    </row>
    <row r="750" spans="1:16" s="182" customFormat="1" ht="12" customHeight="1" x14ac:dyDescent="0.2">
      <c r="A750" s="181"/>
      <c r="B750" s="87" t="s">
        <v>426</v>
      </c>
      <c r="C750" s="132" t="s">
        <v>2171</v>
      </c>
      <c r="D750" s="133" t="s">
        <v>93</v>
      </c>
      <c r="E750" s="133" t="s">
        <v>36</v>
      </c>
      <c r="F750" s="85" t="s">
        <v>35</v>
      </c>
      <c r="G750" s="135" t="s">
        <v>2158</v>
      </c>
      <c r="H750" s="128">
        <v>43556</v>
      </c>
      <c r="I750" s="81">
        <v>43567</v>
      </c>
      <c r="J750" s="91">
        <v>43585</v>
      </c>
      <c r="K750" s="118" t="s">
        <v>2172</v>
      </c>
      <c r="L750" s="92">
        <v>11677.3</v>
      </c>
      <c r="M750" s="92" t="s">
        <v>132</v>
      </c>
      <c r="N750" s="83" t="s">
        <v>252</v>
      </c>
      <c r="O750" s="124" t="s">
        <v>140</v>
      </c>
      <c r="P750" s="92" t="s">
        <v>133</v>
      </c>
    </row>
    <row r="751" spans="1:16" s="182" customFormat="1" ht="12" customHeight="1" x14ac:dyDescent="0.2">
      <c r="A751" s="181"/>
      <c r="B751" s="126" t="s">
        <v>426</v>
      </c>
      <c r="C751" s="132" t="s">
        <v>2173</v>
      </c>
      <c r="D751" s="142" t="s">
        <v>93</v>
      </c>
      <c r="E751" s="142" t="s">
        <v>36</v>
      </c>
      <c r="F751" s="127" t="s">
        <v>35</v>
      </c>
      <c r="G751" s="135" t="s">
        <v>2161</v>
      </c>
      <c r="H751" s="128">
        <v>43556</v>
      </c>
      <c r="I751" s="81">
        <v>43584</v>
      </c>
      <c r="J751" s="91">
        <v>43585</v>
      </c>
      <c r="K751" s="121" t="s">
        <v>2174</v>
      </c>
      <c r="L751" s="92">
        <f>11677.3+1921.15</f>
        <v>13598.449999999999</v>
      </c>
      <c r="M751" s="92" t="s">
        <v>132</v>
      </c>
      <c r="N751" s="83" t="s">
        <v>252</v>
      </c>
      <c r="O751" s="124" t="s">
        <v>140</v>
      </c>
      <c r="P751" s="92" t="s">
        <v>133</v>
      </c>
    </row>
    <row r="752" spans="1:16" s="182" customFormat="1" ht="12" customHeight="1" x14ac:dyDescent="0.2">
      <c r="A752" s="181"/>
      <c r="B752" s="87" t="s">
        <v>426</v>
      </c>
      <c r="C752" s="132" t="s">
        <v>2175</v>
      </c>
      <c r="D752" s="133" t="s">
        <v>124</v>
      </c>
      <c r="E752" s="133" t="s">
        <v>38</v>
      </c>
      <c r="F752" s="85" t="s">
        <v>35</v>
      </c>
      <c r="G752" s="135" t="s">
        <v>2158</v>
      </c>
      <c r="H752" s="128">
        <v>43556</v>
      </c>
      <c r="I752" s="81">
        <v>43567</v>
      </c>
      <c r="J752" s="91">
        <v>43585</v>
      </c>
      <c r="K752" s="118" t="s">
        <v>2176</v>
      </c>
      <c r="L752" s="92">
        <v>5903.6</v>
      </c>
      <c r="M752" s="92" t="s">
        <v>132</v>
      </c>
      <c r="N752" s="83" t="s">
        <v>252</v>
      </c>
      <c r="O752" s="124" t="s">
        <v>140</v>
      </c>
      <c r="P752" s="92" t="s">
        <v>133</v>
      </c>
    </row>
    <row r="753" spans="1:16" s="182" customFormat="1" ht="12" customHeight="1" x14ac:dyDescent="0.2">
      <c r="A753" s="181"/>
      <c r="B753" s="126" t="s">
        <v>426</v>
      </c>
      <c r="C753" s="132" t="s">
        <v>2177</v>
      </c>
      <c r="D753" s="142" t="s">
        <v>124</v>
      </c>
      <c r="E753" s="142" t="s">
        <v>38</v>
      </c>
      <c r="F753" s="127" t="s">
        <v>35</v>
      </c>
      <c r="G753" s="135" t="s">
        <v>2161</v>
      </c>
      <c r="H753" s="128">
        <v>43556</v>
      </c>
      <c r="I753" s="81">
        <v>43584</v>
      </c>
      <c r="J753" s="81">
        <v>43586</v>
      </c>
      <c r="K753" s="118" t="s">
        <v>2178</v>
      </c>
      <c r="L753" s="92">
        <f>5903.6+1163.14</f>
        <v>7066.7400000000007</v>
      </c>
      <c r="M753" s="92" t="s">
        <v>132</v>
      </c>
      <c r="N753" s="83" t="s">
        <v>252</v>
      </c>
      <c r="O753" s="124" t="s">
        <v>140</v>
      </c>
      <c r="P753" s="92" t="s">
        <v>133</v>
      </c>
    </row>
    <row r="754" spans="1:16" s="182" customFormat="1" ht="12" customHeight="1" x14ac:dyDescent="0.2">
      <c r="A754" s="181"/>
      <c r="B754" s="87" t="s">
        <v>426</v>
      </c>
      <c r="C754" s="132" t="s">
        <v>2179</v>
      </c>
      <c r="D754" s="133" t="s">
        <v>624</v>
      </c>
      <c r="E754" s="133" t="s">
        <v>38</v>
      </c>
      <c r="F754" s="85" t="s">
        <v>35</v>
      </c>
      <c r="G754" s="135" t="s">
        <v>2158</v>
      </c>
      <c r="H754" s="128">
        <v>43556</v>
      </c>
      <c r="I754" s="81">
        <v>43567</v>
      </c>
      <c r="J754" s="91">
        <v>43585</v>
      </c>
      <c r="K754" s="118" t="s">
        <v>2180</v>
      </c>
      <c r="L754" s="92">
        <v>5903.6</v>
      </c>
      <c r="M754" s="92" t="s">
        <v>132</v>
      </c>
      <c r="N754" s="83" t="s">
        <v>252</v>
      </c>
      <c r="O754" s="124" t="s">
        <v>140</v>
      </c>
      <c r="P754" s="92" t="s">
        <v>133</v>
      </c>
    </row>
    <row r="755" spans="1:16" s="182" customFormat="1" ht="12" customHeight="1" x14ac:dyDescent="0.2">
      <c r="A755" s="181"/>
      <c r="B755" s="87" t="s">
        <v>426</v>
      </c>
      <c r="C755" s="132" t="s">
        <v>2181</v>
      </c>
      <c r="D755" s="142" t="s">
        <v>624</v>
      </c>
      <c r="E755" s="133" t="s">
        <v>38</v>
      </c>
      <c r="F755" s="85" t="s">
        <v>35</v>
      </c>
      <c r="G755" s="135" t="s">
        <v>2161</v>
      </c>
      <c r="H755" s="128">
        <v>43556</v>
      </c>
      <c r="I755" s="81">
        <v>43584</v>
      </c>
      <c r="J755" s="81">
        <v>43586</v>
      </c>
      <c r="K755" s="118" t="s">
        <v>2182</v>
      </c>
      <c r="L755" s="92">
        <f>5903.6+1163.14</f>
        <v>7066.7400000000007</v>
      </c>
      <c r="M755" s="92" t="s">
        <v>132</v>
      </c>
      <c r="N755" s="83" t="s">
        <v>252</v>
      </c>
      <c r="O755" s="124" t="s">
        <v>140</v>
      </c>
      <c r="P755" s="92" t="s">
        <v>133</v>
      </c>
    </row>
    <row r="756" spans="1:16" s="182" customFormat="1" ht="12" x14ac:dyDescent="0.2">
      <c r="A756" s="181"/>
      <c r="B756" s="87" t="s">
        <v>426</v>
      </c>
      <c r="C756" s="132" t="s">
        <v>2183</v>
      </c>
      <c r="D756" s="142" t="s">
        <v>743</v>
      </c>
      <c r="E756" s="133" t="s">
        <v>432</v>
      </c>
      <c r="F756" s="85" t="s">
        <v>768</v>
      </c>
      <c r="G756" s="135" t="s">
        <v>2158</v>
      </c>
      <c r="H756" s="128">
        <v>43556</v>
      </c>
      <c r="I756" s="81">
        <v>43567</v>
      </c>
      <c r="J756" s="91">
        <v>43585</v>
      </c>
      <c r="K756" s="118" t="s">
        <v>2184</v>
      </c>
      <c r="L756" s="92">
        <v>5508.79</v>
      </c>
      <c r="M756" s="92" t="s">
        <v>132</v>
      </c>
      <c r="N756" s="83" t="s">
        <v>252</v>
      </c>
      <c r="O756" s="124" t="s">
        <v>140</v>
      </c>
      <c r="P756" s="92" t="s">
        <v>133</v>
      </c>
    </row>
    <row r="757" spans="1:16" s="182" customFormat="1" ht="12" x14ac:dyDescent="0.2">
      <c r="A757" s="181"/>
      <c r="B757" s="87" t="s">
        <v>426</v>
      </c>
      <c r="C757" s="132" t="s">
        <v>2185</v>
      </c>
      <c r="D757" s="142" t="s">
        <v>743</v>
      </c>
      <c r="E757" s="133" t="s">
        <v>432</v>
      </c>
      <c r="F757" s="85" t="s">
        <v>768</v>
      </c>
      <c r="G757" s="135" t="s">
        <v>2161</v>
      </c>
      <c r="H757" s="128">
        <v>43556</v>
      </c>
      <c r="I757" s="81">
        <v>43584</v>
      </c>
      <c r="J757" s="81">
        <v>43586</v>
      </c>
      <c r="K757" s="118" t="s">
        <v>2186</v>
      </c>
      <c r="L757" s="92">
        <f>5508.79+1111.8</f>
        <v>6620.59</v>
      </c>
      <c r="M757" s="92" t="s">
        <v>132</v>
      </c>
      <c r="N757" s="83" t="s">
        <v>252</v>
      </c>
      <c r="O757" s="124" t="s">
        <v>140</v>
      </c>
      <c r="P757" s="92" t="s">
        <v>133</v>
      </c>
    </row>
    <row r="758" spans="1:16" s="182" customFormat="1" ht="12" x14ac:dyDescent="0.2">
      <c r="A758" s="181"/>
      <c r="B758" s="87" t="s">
        <v>426</v>
      </c>
      <c r="C758" s="132" t="s">
        <v>2187</v>
      </c>
      <c r="D758" s="142" t="s">
        <v>833</v>
      </c>
      <c r="E758" s="133" t="s">
        <v>432</v>
      </c>
      <c r="F758" s="85" t="s">
        <v>768</v>
      </c>
      <c r="G758" s="135" t="s">
        <v>2158</v>
      </c>
      <c r="H758" s="128">
        <v>43556</v>
      </c>
      <c r="I758" s="81">
        <v>43567</v>
      </c>
      <c r="J758" s="91">
        <v>43585</v>
      </c>
      <c r="K758" s="118" t="s">
        <v>2188</v>
      </c>
      <c r="L758" s="92">
        <v>5508.79</v>
      </c>
      <c r="M758" s="92" t="s">
        <v>132</v>
      </c>
      <c r="N758" s="83" t="s">
        <v>252</v>
      </c>
      <c r="O758" s="124" t="s">
        <v>140</v>
      </c>
      <c r="P758" s="92" t="s">
        <v>133</v>
      </c>
    </row>
    <row r="759" spans="1:16" s="182" customFormat="1" ht="12" x14ac:dyDescent="0.2">
      <c r="A759" s="181"/>
      <c r="B759" s="87" t="s">
        <v>426</v>
      </c>
      <c r="C759" s="132" t="s">
        <v>2189</v>
      </c>
      <c r="D759" s="142" t="s">
        <v>833</v>
      </c>
      <c r="E759" s="133" t="s">
        <v>432</v>
      </c>
      <c r="F759" s="85" t="s">
        <v>768</v>
      </c>
      <c r="G759" s="135" t="s">
        <v>2161</v>
      </c>
      <c r="H759" s="128">
        <v>43556</v>
      </c>
      <c r="I759" s="81">
        <v>43584</v>
      </c>
      <c r="J759" s="81">
        <v>43586</v>
      </c>
      <c r="K759" s="118" t="s">
        <v>2190</v>
      </c>
      <c r="L759" s="92">
        <f>5508.79+1111.8</f>
        <v>6620.59</v>
      </c>
      <c r="M759" s="92" t="s">
        <v>132</v>
      </c>
      <c r="N759" s="83" t="s">
        <v>252</v>
      </c>
      <c r="O759" s="124" t="s">
        <v>140</v>
      </c>
      <c r="P759" s="92" t="s">
        <v>133</v>
      </c>
    </row>
    <row r="760" spans="1:16" s="182" customFormat="1" ht="12" customHeight="1" x14ac:dyDescent="0.2">
      <c r="A760" s="181"/>
      <c r="B760" s="87" t="s">
        <v>426</v>
      </c>
      <c r="C760" s="132" t="s">
        <v>2191</v>
      </c>
      <c r="D760" s="133" t="s">
        <v>91</v>
      </c>
      <c r="E760" s="133" t="s">
        <v>36</v>
      </c>
      <c r="F760" s="85" t="s">
        <v>35</v>
      </c>
      <c r="G760" s="135" t="s">
        <v>2158</v>
      </c>
      <c r="H760" s="128">
        <v>43556</v>
      </c>
      <c r="I760" s="81">
        <v>43567</v>
      </c>
      <c r="J760" s="91">
        <v>43585</v>
      </c>
      <c r="K760" s="88" t="s">
        <v>2192</v>
      </c>
      <c r="L760" s="92">
        <v>16744.72</v>
      </c>
      <c r="M760" s="92" t="s">
        <v>132</v>
      </c>
      <c r="N760" s="83" t="s">
        <v>252</v>
      </c>
      <c r="O760" s="124" t="s">
        <v>140</v>
      </c>
      <c r="P760" s="92" t="s">
        <v>133</v>
      </c>
    </row>
    <row r="761" spans="1:16" s="182" customFormat="1" ht="12" customHeight="1" x14ac:dyDescent="0.2">
      <c r="A761" s="181"/>
      <c r="B761" s="126" t="s">
        <v>426</v>
      </c>
      <c r="C761" s="132" t="s">
        <v>2193</v>
      </c>
      <c r="D761" s="142" t="s">
        <v>91</v>
      </c>
      <c r="E761" s="142" t="s">
        <v>36</v>
      </c>
      <c r="F761" s="127" t="s">
        <v>35</v>
      </c>
      <c r="G761" s="135" t="s">
        <v>2161</v>
      </c>
      <c r="H761" s="128">
        <v>43556</v>
      </c>
      <c r="I761" s="81">
        <v>43584</v>
      </c>
      <c r="J761" s="81">
        <v>43586</v>
      </c>
      <c r="K761" s="88" t="s">
        <v>2194</v>
      </c>
      <c r="L761" s="92">
        <f>16744.72+2572.03</f>
        <v>19316.75</v>
      </c>
      <c r="M761" s="92" t="s">
        <v>132</v>
      </c>
      <c r="N761" s="83" t="s">
        <v>252</v>
      </c>
      <c r="O761" s="124" t="s">
        <v>140</v>
      </c>
      <c r="P761" s="92" t="s">
        <v>133</v>
      </c>
    </row>
    <row r="762" spans="1:16" s="182" customFormat="1" ht="12" customHeight="1" x14ac:dyDescent="0.2">
      <c r="A762" s="181"/>
      <c r="B762" s="87" t="s">
        <v>426</v>
      </c>
      <c r="C762" s="132" t="s">
        <v>2195</v>
      </c>
      <c r="D762" s="133" t="s">
        <v>842</v>
      </c>
      <c r="E762" s="133" t="s">
        <v>38</v>
      </c>
      <c r="F762" s="85" t="s">
        <v>35</v>
      </c>
      <c r="G762" s="135" t="s">
        <v>2158</v>
      </c>
      <c r="H762" s="128">
        <v>43556</v>
      </c>
      <c r="I762" s="81">
        <v>43567</v>
      </c>
      <c r="J762" s="91">
        <v>43585</v>
      </c>
      <c r="K762" s="118" t="s">
        <v>2196</v>
      </c>
      <c r="L762" s="92">
        <v>5999.41</v>
      </c>
      <c r="M762" s="92" t="s">
        <v>132</v>
      </c>
      <c r="N762" s="83" t="s">
        <v>252</v>
      </c>
      <c r="O762" s="124" t="s">
        <v>140</v>
      </c>
      <c r="P762" s="92" t="s">
        <v>133</v>
      </c>
    </row>
    <row r="763" spans="1:16" s="182" customFormat="1" ht="12" customHeight="1" x14ac:dyDescent="0.2">
      <c r="A763" s="181"/>
      <c r="B763" s="87" t="s">
        <v>426</v>
      </c>
      <c r="C763" s="79" t="s">
        <v>2197</v>
      </c>
      <c r="D763" s="142" t="s">
        <v>842</v>
      </c>
      <c r="E763" s="133" t="s">
        <v>38</v>
      </c>
      <c r="F763" s="85" t="s">
        <v>35</v>
      </c>
      <c r="G763" s="135" t="s">
        <v>2161</v>
      </c>
      <c r="H763" s="128">
        <v>43556</v>
      </c>
      <c r="I763" s="81">
        <v>43584</v>
      </c>
      <c r="J763" s="91">
        <v>43585</v>
      </c>
      <c r="K763" s="118" t="s">
        <v>2198</v>
      </c>
      <c r="L763" s="92">
        <f>5999.41+1176.53</f>
        <v>7175.94</v>
      </c>
      <c r="M763" s="92" t="s">
        <v>132</v>
      </c>
      <c r="N763" s="83" t="s">
        <v>252</v>
      </c>
      <c r="O763" s="124" t="s">
        <v>140</v>
      </c>
      <c r="P763" s="92" t="s">
        <v>133</v>
      </c>
    </row>
    <row r="764" spans="1:16" ht="27" customHeight="1" x14ac:dyDescent="0.2">
      <c r="B764" s="79"/>
      <c r="C764" s="169"/>
      <c r="D764" s="170"/>
      <c r="E764" s="133"/>
      <c r="F764" s="85"/>
      <c r="G764" s="135"/>
      <c r="H764" s="90"/>
      <c r="I764" s="174"/>
      <c r="J764" s="174"/>
      <c r="K764" s="118"/>
      <c r="L764" s="92"/>
      <c r="M764" s="92"/>
      <c r="N764" s="83"/>
      <c r="O764" s="124"/>
      <c r="P764" s="92"/>
    </row>
    <row r="768" spans="1:16" x14ac:dyDescent="0.2">
      <c r="L768" s="180"/>
    </row>
    <row r="769" spans="12:12" x14ac:dyDescent="0.2">
      <c r="L769" s="180"/>
    </row>
  </sheetData>
  <mergeCells count="3">
    <mergeCell ref="B1:L1"/>
    <mergeCell ref="C4:F4"/>
    <mergeCell ref="D3:N3"/>
  </mergeCells>
  <conditionalFormatting sqref="K529">
    <cfRule type="duplicateValues" dxfId="27" priority="33"/>
  </conditionalFormatting>
  <conditionalFormatting sqref="K511">
    <cfRule type="duplicateValues" dxfId="26" priority="32"/>
  </conditionalFormatting>
  <conditionalFormatting sqref="K513:K516">
    <cfRule type="duplicateValues" dxfId="25" priority="41"/>
  </conditionalFormatting>
  <conditionalFormatting sqref="K517:K527">
    <cfRule type="duplicateValues" dxfId="24" priority="53"/>
  </conditionalFormatting>
  <conditionalFormatting sqref="K552:K553">
    <cfRule type="duplicateValues" dxfId="23" priority="29"/>
  </conditionalFormatting>
  <conditionalFormatting sqref="K563:K564">
    <cfRule type="duplicateValues" dxfId="22" priority="28"/>
  </conditionalFormatting>
  <conditionalFormatting sqref="K554:K562 K528 K490:K510 K530 K512 K537:K551 K532:K535">
    <cfRule type="duplicateValues" dxfId="21" priority="57"/>
  </conditionalFormatting>
  <conditionalFormatting sqref="K565">
    <cfRule type="duplicateValues" dxfId="20" priority="27"/>
  </conditionalFormatting>
  <conditionalFormatting sqref="K536">
    <cfRule type="duplicateValues" dxfId="19" priority="25"/>
  </conditionalFormatting>
  <conditionalFormatting sqref="K536">
    <cfRule type="duplicateValues" dxfId="18" priority="24"/>
  </conditionalFormatting>
  <conditionalFormatting sqref="K765:K1048576 K1:K530 K537:K565 K532:K535">
    <cfRule type="duplicateValues" dxfId="17" priority="58"/>
  </conditionalFormatting>
  <conditionalFormatting sqref="K531">
    <cfRule type="duplicateValues" dxfId="16" priority="22"/>
  </conditionalFormatting>
  <conditionalFormatting sqref="K531">
    <cfRule type="duplicateValues" dxfId="15" priority="23"/>
  </conditionalFormatting>
  <conditionalFormatting sqref="K625:K626">
    <cfRule type="duplicateValues" dxfId="14" priority="12"/>
  </conditionalFormatting>
  <conditionalFormatting sqref="K627:K630 K611:K624">
    <cfRule type="duplicateValues" dxfId="13" priority="13"/>
  </conditionalFormatting>
  <conditionalFormatting sqref="K631:K632">
    <cfRule type="duplicateValues" dxfId="12" priority="11"/>
  </conditionalFormatting>
  <conditionalFormatting sqref="K633">
    <cfRule type="duplicateValues" dxfId="11" priority="10"/>
  </conditionalFormatting>
  <conditionalFormatting sqref="K634">
    <cfRule type="duplicateValues" dxfId="10" priority="9"/>
  </conditionalFormatting>
  <conditionalFormatting sqref="K635">
    <cfRule type="duplicateValues" dxfId="9" priority="8"/>
  </conditionalFormatting>
  <conditionalFormatting sqref="K636">
    <cfRule type="duplicateValues" dxfId="8" priority="7"/>
  </conditionalFormatting>
  <conditionalFormatting sqref="K637:K638">
    <cfRule type="duplicateValues" dxfId="7" priority="6"/>
  </conditionalFormatting>
  <conditionalFormatting sqref="K764">
    <cfRule type="duplicateValues" dxfId="6" priority="62"/>
  </conditionalFormatting>
  <conditionalFormatting sqref="K566:K610">
    <cfRule type="duplicateValues" dxfId="5" priority="76"/>
  </conditionalFormatting>
  <conditionalFormatting sqref="K758:K759">
    <cfRule type="duplicateValues" dxfId="4" priority="3"/>
  </conditionalFormatting>
  <conditionalFormatting sqref="K760:K763 K744:K757">
    <cfRule type="duplicateValues" dxfId="3" priority="4"/>
  </conditionalFormatting>
  <conditionalFormatting sqref="K666">
    <cfRule type="duplicateValues" dxfId="2" priority="2"/>
  </conditionalFormatting>
  <conditionalFormatting sqref="K742:K743">
    <cfRule type="duplicateValues" dxfId="1" priority="1"/>
  </conditionalFormatting>
  <conditionalFormatting sqref="K639:K665 K667:K741">
    <cfRule type="duplicateValues" dxfId="0" priority="86"/>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showGridLines="0" workbookViewId="0">
      <selection activeCell="D13" sqref="D13"/>
    </sheetView>
  </sheetViews>
  <sheetFormatPr baseColWidth="10" defaultRowHeight="14.5" x14ac:dyDescent="0.35"/>
  <cols>
    <col min="2" max="2" width="45.1796875" customWidth="1"/>
    <col min="3" max="3" width="15" style="75" bestFit="1" customWidth="1"/>
    <col min="4" max="4" width="15.7265625" customWidth="1"/>
    <col min="5" max="5" width="12.81640625" customWidth="1"/>
    <col min="6" max="6" width="19.1796875" customWidth="1"/>
    <col min="7" max="7" width="18.54296875" style="71" customWidth="1"/>
    <col min="8" max="8" width="11.453125" style="72"/>
    <col min="9" max="9" width="39.81640625" customWidth="1"/>
  </cols>
  <sheetData>
    <row r="1" spans="1:9" x14ac:dyDescent="0.35">
      <c r="A1" s="60"/>
      <c r="B1" s="61"/>
      <c r="C1" s="73"/>
      <c r="D1" s="60"/>
      <c r="E1" s="60"/>
      <c r="F1" s="60"/>
      <c r="G1" s="62"/>
      <c r="H1" s="63"/>
      <c r="I1" s="60"/>
    </row>
    <row r="2" spans="1:9" x14ac:dyDescent="0.35">
      <c r="A2" s="60"/>
      <c r="B2" s="61"/>
      <c r="C2" s="73"/>
      <c r="D2" s="60"/>
      <c r="E2" s="60"/>
      <c r="F2" s="60"/>
      <c r="G2" s="62"/>
      <c r="H2" s="63"/>
      <c r="I2" s="60"/>
    </row>
    <row r="3" spans="1:9" x14ac:dyDescent="0.35">
      <c r="A3" s="60"/>
      <c r="B3" s="187" t="s">
        <v>871</v>
      </c>
      <c r="C3" s="187"/>
      <c r="D3" s="188"/>
      <c r="E3" s="188"/>
      <c r="F3" s="188"/>
      <c r="G3" s="188"/>
      <c r="H3" s="188"/>
      <c r="I3" s="60"/>
    </row>
    <row r="4" spans="1:9" x14ac:dyDescent="0.35">
      <c r="A4" s="60"/>
      <c r="B4" s="188"/>
      <c r="C4" s="188"/>
      <c r="D4" s="188"/>
      <c r="E4" s="188"/>
      <c r="F4" s="188"/>
      <c r="G4" s="188"/>
      <c r="H4" s="188"/>
      <c r="I4" s="60"/>
    </row>
    <row r="5" spans="1:9" x14ac:dyDescent="0.35">
      <c r="A5" s="60"/>
      <c r="B5" s="188"/>
      <c r="C5" s="188"/>
      <c r="D5" s="188"/>
      <c r="E5" s="188"/>
      <c r="F5" s="188"/>
      <c r="G5" s="188"/>
      <c r="H5" s="188"/>
      <c r="I5" s="60"/>
    </row>
    <row r="6" spans="1:9" x14ac:dyDescent="0.35">
      <c r="A6" s="60"/>
      <c r="B6" s="188"/>
      <c r="C6" s="188"/>
      <c r="D6" s="188"/>
      <c r="E6" s="188"/>
      <c r="F6" s="188"/>
      <c r="G6" s="188"/>
      <c r="H6" s="188"/>
      <c r="I6" s="60"/>
    </row>
    <row r="7" spans="1:9" x14ac:dyDescent="0.35">
      <c r="A7" s="60"/>
      <c r="B7" s="60"/>
      <c r="C7" s="74"/>
      <c r="D7" s="60"/>
      <c r="E7" s="60"/>
      <c r="F7" s="60"/>
      <c r="G7" s="62"/>
      <c r="H7" s="63"/>
      <c r="I7" s="60"/>
    </row>
    <row r="8" spans="1:9" s="68" customFormat="1" ht="25" x14ac:dyDescent="0.35">
      <c r="A8" s="64"/>
      <c r="B8" s="65" t="s">
        <v>31</v>
      </c>
      <c r="C8" s="65" t="s">
        <v>418</v>
      </c>
      <c r="D8" s="65" t="s">
        <v>388</v>
      </c>
      <c r="E8" s="65" t="s">
        <v>389</v>
      </c>
      <c r="F8" s="66" t="s">
        <v>390</v>
      </c>
      <c r="G8" s="67" t="s">
        <v>391</v>
      </c>
      <c r="H8" s="65" t="s">
        <v>392</v>
      </c>
      <c r="I8" s="65" t="s">
        <v>393</v>
      </c>
    </row>
    <row r="9" spans="1:9" s="69" customFormat="1" x14ac:dyDescent="0.35">
      <c r="A9" s="60"/>
      <c r="B9" s="155" t="s">
        <v>394</v>
      </c>
      <c r="C9" s="147">
        <v>43179</v>
      </c>
      <c r="D9" s="147">
        <v>43182</v>
      </c>
      <c r="E9" s="148">
        <v>73</v>
      </c>
      <c r="F9" s="147" t="s">
        <v>395</v>
      </c>
      <c r="G9" s="156">
        <v>2087186.14</v>
      </c>
      <c r="H9" s="148">
        <v>5737</v>
      </c>
      <c r="I9" s="189" t="s">
        <v>396</v>
      </c>
    </row>
    <row r="10" spans="1:9" s="69" customFormat="1" x14ac:dyDescent="0.35">
      <c r="A10" s="60"/>
      <c r="B10" s="155" t="s">
        <v>397</v>
      </c>
      <c r="C10" s="147">
        <v>43173</v>
      </c>
      <c r="D10" s="147">
        <v>43182</v>
      </c>
      <c r="E10" s="148">
        <v>74</v>
      </c>
      <c r="F10" s="147" t="s">
        <v>395</v>
      </c>
      <c r="G10" s="156">
        <v>6662926.1600000001</v>
      </c>
      <c r="H10" s="148">
        <v>5737</v>
      </c>
      <c r="I10" s="189"/>
    </row>
    <row r="11" spans="1:9" s="69" customFormat="1" x14ac:dyDescent="0.35">
      <c r="A11" s="60"/>
      <c r="B11" s="190" t="s">
        <v>398</v>
      </c>
      <c r="C11" s="191">
        <v>43202</v>
      </c>
      <c r="D11" s="193">
        <v>43208</v>
      </c>
      <c r="E11" s="194">
        <v>81</v>
      </c>
      <c r="F11" s="147" t="s">
        <v>399</v>
      </c>
      <c r="G11" s="156">
        <v>1223657.3899999999</v>
      </c>
      <c r="H11" s="148">
        <v>5737</v>
      </c>
      <c r="I11" s="195" t="s">
        <v>400</v>
      </c>
    </row>
    <row r="12" spans="1:9" s="69" customFormat="1" x14ac:dyDescent="0.35">
      <c r="A12" s="60"/>
      <c r="B12" s="190"/>
      <c r="C12" s="192"/>
      <c r="D12" s="193"/>
      <c r="E12" s="194"/>
      <c r="F12" s="147" t="s">
        <v>401</v>
      </c>
      <c r="G12" s="157">
        <v>8750112.3000000007</v>
      </c>
      <c r="H12" s="148">
        <v>5737</v>
      </c>
      <c r="I12" s="196"/>
    </row>
    <row r="13" spans="1:9" s="69" customFormat="1" x14ac:dyDescent="0.35">
      <c r="A13" s="60"/>
      <c r="B13" s="155" t="s">
        <v>402</v>
      </c>
      <c r="C13" s="147">
        <v>43193</v>
      </c>
      <c r="D13" s="147">
        <v>43220</v>
      </c>
      <c r="E13" s="148">
        <v>85</v>
      </c>
      <c r="F13" s="147" t="s">
        <v>403</v>
      </c>
      <c r="G13" s="156">
        <v>17000000</v>
      </c>
      <c r="H13" s="148">
        <v>5737</v>
      </c>
      <c r="I13" s="70" t="s">
        <v>404</v>
      </c>
    </row>
    <row r="14" spans="1:9" s="69" customFormat="1" x14ac:dyDescent="0.35">
      <c r="A14" s="60"/>
      <c r="B14" s="155" t="s">
        <v>405</v>
      </c>
      <c r="C14" s="147">
        <v>43193</v>
      </c>
      <c r="D14" s="147">
        <v>43220</v>
      </c>
      <c r="E14" s="148">
        <v>86</v>
      </c>
      <c r="F14" s="147" t="s">
        <v>403</v>
      </c>
      <c r="G14" s="156">
        <v>12810000</v>
      </c>
      <c r="H14" s="148">
        <v>5737</v>
      </c>
      <c r="I14" s="70" t="s">
        <v>404</v>
      </c>
    </row>
    <row r="15" spans="1:9" x14ac:dyDescent="0.35">
      <c r="A15" s="60"/>
      <c r="B15" s="155" t="s">
        <v>406</v>
      </c>
      <c r="C15" s="147">
        <v>43241</v>
      </c>
      <c r="D15" s="147">
        <v>43250</v>
      </c>
      <c r="E15" s="148">
        <v>146</v>
      </c>
      <c r="F15" s="147" t="s">
        <v>407</v>
      </c>
      <c r="G15" s="156">
        <v>5934030.6299999999</v>
      </c>
      <c r="H15" s="148">
        <v>3591</v>
      </c>
      <c r="I15" s="70" t="s">
        <v>408</v>
      </c>
    </row>
    <row r="16" spans="1:9" x14ac:dyDescent="0.35">
      <c r="A16" s="60"/>
      <c r="B16" s="155" t="s">
        <v>409</v>
      </c>
      <c r="C16" s="147">
        <v>43248</v>
      </c>
      <c r="D16" s="147">
        <v>43250</v>
      </c>
      <c r="E16" s="148">
        <v>147</v>
      </c>
      <c r="F16" s="147" t="s">
        <v>407</v>
      </c>
      <c r="G16" s="156">
        <v>5056143.71</v>
      </c>
      <c r="H16" s="148">
        <v>3591</v>
      </c>
      <c r="I16" s="70" t="s">
        <v>408</v>
      </c>
    </row>
    <row r="17" spans="1:9" x14ac:dyDescent="0.35">
      <c r="A17" s="60"/>
      <c r="B17" s="155" t="s">
        <v>410</v>
      </c>
      <c r="C17" s="147">
        <v>43244</v>
      </c>
      <c r="D17" s="147">
        <v>43250</v>
      </c>
      <c r="E17" s="148">
        <v>148</v>
      </c>
      <c r="F17" s="147" t="s">
        <v>411</v>
      </c>
      <c r="G17" s="156">
        <v>1750500</v>
      </c>
      <c r="H17" s="148">
        <v>3591</v>
      </c>
      <c r="I17" s="70" t="s">
        <v>408</v>
      </c>
    </row>
    <row r="18" spans="1:9" x14ac:dyDescent="0.35">
      <c r="A18" s="60"/>
      <c r="B18" s="155" t="s">
        <v>412</v>
      </c>
      <c r="C18" s="147">
        <v>43250</v>
      </c>
      <c r="D18" s="147">
        <v>43257</v>
      </c>
      <c r="E18" s="148">
        <v>152</v>
      </c>
      <c r="F18" s="147" t="s">
        <v>413</v>
      </c>
      <c r="G18" s="156">
        <v>16094242.460000001</v>
      </c>
      <c r="H18" s="148">
        <v>3591</v>
      </c>
      <c r="I18" s="148" t="s">
        <v>419</v>
      </c>
    </row>
    <row r="19" spans="1:9" x14ac:dyDescent="0.35">
      <c r="A19" s="60"/>
      <c r="B19" s="155" t="s">
        <v>414</v>
      </c>
      <c r="C19" s="147">
        <v>43267</v>
      </c>
      <c r="D19" s="147">
        <v>43270</v>
      </c>
      <c r="E19" s="148">
        <v>156</v>
      </c>
      <c r="F19" s="147" t="s">
        <v>413</v>
      </c>
      <c r="G19" s="158">
        <v>3294742.78</v>
      </c>
      <c r="H19" s="148">
        <v>3591</v>
      </c>
      <c r="I19" s="148" t="s">
        <v>419</v>
      </c>
    </row>
    <row r="20" spans="1:9" x14ac:dyDescent="0.35">
      <c r="A20" s="60"/>
      <c r="B20" s="155" t="s">
        <v>415</v>
      </c>
      <c r="C20" s="147">
        <v>43267</v>
      </c>
      <c r="D20" s="147">
        <v>43270</v>
      </c>
      <c r="E20" s="148">
        <v>157</v>
      </c>
      <c r="F20" s="147" t="s">
        <v>413</v>
      </c>
      <c r="G20" s="158">
        <v>4271729.4000000004</v>
      </c>
      <c r="H20" s="148">
        <v>3591</v>
      </c>
      <c r="I20" s="148" t="s">
        <v>419</v>
      </c>
    </row>
    <row r="21" spans="1:9" x14ac:dyDescent="0.35">
      <c r="A21" s="60"/>
      <c r="B21" s="155" t="s">
        <v>416</v>
      </c>
      <c r="C21" s="147">
        <v>43266</v>
      </c>
      <c r="D21" s="147">
        <v>43272</v>
      </c>
      <c r="E21" s="148">
        <v>159</v>
      </c>
      <c r="F21" s="147">
        <v>43346</v>
      </c>
      <c r="G21" s="158">
        <v>2978687.07</v>
      </c>
      <c r="H21" s="148">
        <v>5737</v>
      </c>
      <c r="I21" s="148" t="s">
        <v>404</v>
      </c>
    </row>
    <row r="22" spans="1:9" x14ac:dyDescent="0.35">
      <c r="A22" s="60"/>
      <c r="B22" s="155" t="s">
        <v>417</v>
      </c>
      <c r="C22" s="147">
        <v>43263</v>
      </c>
      <c r="D22" s="147">
        <v>43272</v>
      </c>
      <c r="E22" s="148">
        <v>160</v>
      </c>
      <c r="F22" s="147" t="s">
        <v>413</v>
      </c>
      <c r="G22" s="158">
        <v>8247322.5599999996</v>
      </c>
      <c r="H22" s="148">
        <v>3591</v>
      </c>
      <c r="I22" s="148" t="s">
        <v>419</v>
      </c>
    </row>
    <row r="23" spans="1:9" x14ac:dyDescent="0.35">
      <c r="B23" s="155" t="s">
        <v>420</v>
      </c>
      <c r="C23" s="147">
        <v>43285</v>
      </c>
      <c r="D23" s="147">
        <v>43287</v>
      </c>
      <c r="E23" s="148">
        <v>213</v>
      </c>
      <c r="F23" s="147" t="s">
        <v>421</v>
      </c>
      <c r="G23" s="158">
        <v>23817035.550000001</v>
      </c>
      <c r="H23" s="148">
        <v>3591</v>
      </c>
      <c r="I23" s="148" t="s">
        <v>422</v>
      </c>
    </row>
    <row r="24" spans="1:9" x14ac:dyDescent="0.35">
      <c r="A24" s="69"/>
      <c r="B24" s="155" t="s">
        <v>423</v>
      </c>
      <c r="C24" s="147">
        <v>43285</v>
      </c>
      <c r="D24" s="147">
        <v>43287</v>
      </c>
      <c r="E24" s="148">
        <v>210</v>
      </c>
      <c r="F24" s="147" t="s">
        <v>421</v>
      </c>
      <c r="G24" s="158">
        <v>3379080.52</v>
      </c>
      <c r="H24" s="148">
        <v>3591</v>
      </c>
      <c r="I24" s="148" t="s">
        <v>422</v>
      </c>
    </row>
    <row r="25" spans="1:9" x14ac:dyDescent="0.35">
      <c r="B25" s="155" t="s">
        <v>424</v>
      </c>
      <c r="C25" s="147">
        <v>43285</v>
      </c>
      <c r="D25" s="147">
        <v>43287</v>
      </c>
      <c r="E25" s="148">
        <v>211</v>
      </c>
      <c r="F25" s="147">
        <v>43293</v>
      </c>
      <c r="G25" s="158">
        <v>714332.99</v>
      </c>
      <c r="H25" s="148">
        <v>3591</v>
      </c>
      <c r="I25" s="148" t="s">
        <v>422</v>
      </c>
    </row>
    <row r="26" spans="1:9" x14ac:dyDescent="0.35">
      <c r="B26" s="155" t="s">
        <v>425</v>
      </c>
      <c r="C26" s="147">
        <v>43285</v>
      </c>
      <c r="D26" s="147">
        <v>43287</v>
      </c>
      <c r="E26" s="148">
        <v>212</v>
      </c>
      <c r="F26" s="147">
        <v>43293</v>
      </c>
      <c r="G26" s="158">
        <v>2275716.86</v>
      </c>
      <c r="H26" s="148">
        <v>3591</v>
      </c>
      <c r="I26" s="148" t="s">
        <v>422</v>
      </c>
    </row>
    <row r="27" spans="1:9" x14ac:dyDescent="0.35">
      <c r="B27" s="155" t="s">
        <v>625</v>
      </c>
      <c r="C27" s="147">
        <v>43327</v>
      </c>
      <c r="D27" s="147">
        <v>43336</v>
      </c>
      <c r="E27" s="148">
        <v>268</v>
      </c>
      <c r="F27" s="147">
        <v>43346</v>
      </c>
      <c r="G27" s="158">
        <v>6518984.6399999997</v>
      </c>
      <c r="H27" s="148">
        <v>5737</v>
      </c>
      <c r="I27" s="148" t="s">
        <v>404</v>
      </c>
    </row>
    <row r="28" spans="1:9" x14ac:dyDescent="0.35">
      <c r="B28" s="155" t="s">
        <v>626</v>
      </c>
      <c r="C28" s="147">
        <v>43327</v>
      </c>
      <c r="D28" s="147">
        <v>43336</v>
      </c>
      <c r="E28" s="148">
        <v>269</v>
      </c>
      <c r="F28" s="147">
        <v>43346</v>
      </c>
      <c r="G28" s="158">
        <v>949767.17</v>
      </c>
      <c r="H28" s="148">
        <v>5737</v>
      </c>
      <c r="I28" s="148" t="s">
        <v>404</v>
      </c>
    </row>
    <row r="29" spans="1:9" x14ac:dyDescent="0.35">
      <c r="B29" s="159" t="s">
        <v>765</v>
      </c>
      <c r="C29" s="147">
        <v>43356</v>
      </c>
      <c r="D29" s="147">
        <v>43356</v>
      </c>
      <c r="E29" s="148">
        <v>324</v>
      </c>
      <c r="F29" s="147">
        <v>43743</v>
      </c>
      <c r="G29" s="160">
        <v>21737913.07</v>
      </c>
      <c r="H29" s="148" t="s">
        <v>404</v>
      </c>
      <c r="I29" s="148" t="s">
        <v>404</v>
      </c>
    </row>
    <row r="30" spans="1:9" x14ac:dyDescent="0.35">
      <c r="B30" s="155" t="s">
        <v>766</v>
      </c>
      <c r="C30" s="147">
        <v>43356</v>
      </c>
      <c r="D30" s="147">
        <v>43356</v>
      </c>
      <c r="E30" s="148">
        <v>325</v>
      </c>
      <c r="F30" s="147">
        <v>43743</v>
      </c>
      <c r="G30" s="160">
        <v>2998523.56</v>
      </c>
      <c r="H30" s="148" t="s">
        <v>404</v>
      </c>
      <c r="I30" s="148" t="s">
        <v>404</v>
      </c>
    </row>
    <row r="31" spans="1:9" x14ac:dyDescent="0.35">
      <c r="B31" s="155" t="s">
        <v>866</v>
      </c>
      <c r="C31" s="147">
        <v>43392</v>
      </c>
      <c r="D31" s="147">
        <v>43760</v>
      </c>
      <c r="E31" s="148">
        <v>369</v>
      </c>
      <c r="F31" s="147">
        <v>43403</v>
      </c>
      <c r="G31" s="160">
        <v>5376096.2599999998</v>
      </c>
      <c r="H31" s="148" t="s">
        <v>404</v>
      </c>
      <c r="I31" s="148" t="s">
        <v>404</v>
      </c>
    </row>
    <row r="32" spans="1:9" x14ac:dyDescent="0.35">
      <c r="B32" s="155" t="s">
        <v>867</v>
      </c>
      <c r="C32" s="147">
        <v>43397</v>
      </c>
      <c r="D32" s="147">
        <v>43398</v>
      </c>
      <c r="E32" s="148">
        <v>370</v>
      </c>
      <c r="F32" s="147">
        <v>43403</v>
      </c>
      <c r="G32" s="160">
        <v>12925879.07</v>
      </c>
      <c r="H32" s="148" t="s">
        <v>404</v>
      </c>
      <c r="I32" s="148" t="s">
        <v>404</v>
      </c>
    </row>
    <row r="33" spans="2:9" x14ac:dyDescent="0.35">
      <c r="B33" s="155" t="s">
        <v>868</v>
      </c>
      <c r="C33" s="147">
        <v>43397</v>
      </c>
      <c r="D33" s="147">
        <v>43398</v>
      </c>
      <c r="E33" s="148">
        <v>371</v>
      </c>
      <c r="F33" s="147">
        <v>43403</v>
      </c>
      <c r="G33" s="160">
        <v>1930197.53</v>
      </c>
      <c r="H33" s="148" t="s">
        <v>404</v>
      </c>
      <c r="I33" s="148" t="s">
        <v>404</v>
      </c>
    </row>
    <row r="34" spans="2:9" x14ac:dyDescent="0.35">
      <c r="B34" s="155" t="s">
        <v>869</v>
      </c>
      <c r="C34" s="147">
        <v>43397</v>
      </c>
      <c r="D34" s="147">
        <v>43398</v>
      </c>
      <c r="E34" s="148">
        <v>372</v>
      </c>
      <c r="F34" s="147">
        <v>43403</v>
      </c>
      <c r="G34" s="160">
        <v>12655257.220000001</v>
      </c>
      <c r="H34" s="148" t="s">
        <v>404</v>
      </c>
      <c r="I34" s="148" t="s">
        <v>404</v>
      </c>
    </row>
    <row r="35" spans="2:9" x14ac:dyDescent="0.35">
      <c r="B35" s="155" t="s">
        <v>870</v>
      </c>
      <c r="C35" s="147">
        <v>43397</v>
      </c>
      <c r="D35" s="147">
        <v>43398</v>
      </c>
      <c r="E35" s="148">
        <v>373</v>
      </c>
      <c r="F35" s="147">
        <v>43403</v>
      </c>
      <c r="G35" s="160">
        <v>8559934.9600000009</v>
      </c>
      <c r="H35" s="148" t="s">
        <v>404</v>
      </c>
      <c r="I35" s="148" t="s">
        <v>404</v>
      </c>
    </row>
    <row r="36" spans="2:9" x14ac:dyDescent="0.35">
      <c r="B36" s="69"/>
      <c r="C36" s="161"/>
      <c r="D36" s="69"/>
      <c r="E36" s="69"/>
      <c r="F36" s="69"/>
      <c r="G36" s="162"/>
      <c r="H36" s="163"/>
      <c r="I36" s="69"/>
    </row>
    <row r="37" spans="2:9" x14ac:dyDescent="0.35">
      <c r="B37" s="69"/>
      <c r="C37" s="161"/>
      <c r="D37" s="69"/>
      <c r="E37" s="69"/>
      <c r="F37" s="77" t="s">
        <v>769</v>
      </c>
      <c r="G37" s="78">
        <f>SUM(G9:G35)</f>
        <v>200000000</v>
      </c>
      <c r="H37" s="164"/>
      <c r="I37" s="69"/>
    </row>
    <row r="38" spans="2:9" x14ac:dyDescent="0.35">
      <c r="B38" s="69"/>
      <c r="C38" s="69"/>
      <c r="D38" s="69"/>
      <c r="E38" s="69"/>
      <c r="F38" s="76"/>
      <c r="G38" s="165"/>
      <c r="H38" s="164"/>
      <c r="I38" s="69"/>
    </row>
    <row r="39" spans="2:9" x14ac:dyDescent="0.35">
      <c r="B39" s="69"/>
      <c r="C39" s="69"/>
      <c r="D39" s="69"/>
      <c r="E39" s="69"/>
      <c r="F39" s="76"/>
      <c r="G39" s="166"/>
      <c r="H39" s="164"/>
      <c r="I39" s="69"/>
    </row>
    <row r="40" spans="2:9" x14ac:dyDescent="0.35">
      <c r="B40" s="69"/>
      <c r="C40" s="167"/>
      <c r="D40" s="69"/>
      <c r="E40" s="69"/>
      <c r="F40" s="76"/>
      <c r="G40" s="162"/>
      <c r="H40" s="164"/>
      <c r="I40" s="69"/>
    </row>
    <row r="41" spans="2:9" x14ac:dyDescent="0.35">
      <c r="B41" s="69"/>
      <c r="C41" s="167"/>
      <c r="D41" s="69"/>
      <c r="E41" s="69"/>
      <c r="F41" s="10"/>
      <c r="G41" s="165"/>
      <c r="H41" s="164"/>
      <c r="I41" s="69"/>
    </row>
    <row r="42" spans="2:9" x14ac:dyDescent="0.35">
      <c r="B42" s="69"/>
      <c r="C42" s="167"/>
      <c r="D42" s="69"/>
      <c r="E42" s="69"/>
      <c r="F42" s="69"/>
      <c r="G42" s="162"/>
      <c r="H42" s="163"/>
      <c r="I42" s="69"/>
    </row>
    <row r="43" spans="2:9" x14ac:dyDescent="0.35">
      <c r="B43" s="69"/>
      <c r="C43" s="167"/>
      <c r="D43" s="69"/>
      <c r="E43" s="69"/>
      <c r="F43" s="69"/>
      <c r="G43" s="162"/>
      <c r="H43" s="163"/>
      <c r="I43" s="69"/>
    </row>
    <row r="44" spans="2:9" x14ac:dyDescent="0.35">
      <c r="B44" s="69"/>
      <c r="C44" s="167"/>
      <c r="D44" s="69"/>
      <c r="E44" s="69"/>
      <c r="F44" s="69"/>
      <c r="G44" s="162"/>
      <c r="H44" s="163"/>
      <c r="I44" s="69"/>
    </row>
    <row r="45" spans="2:9" x14ac:dyDescent="0.35">
      <c r="B45" s="69"/>
      <c r="C45" s="167"/>
      <c r="D45" s="69"/>
      <c r="E45" s="69"/>
      <c r="F45" s="69"/>
      <c r="G45" s="162"/>
      <c r="H45" s="163"/>
      <c r="I45" s="69"/>
    </row>
    <row r="46" spans="2:9" x14ac:dyDescent="0.35">
      <c r="B46" s="69"/>
      <c r="C46" s="167"/>
      <c r="D46" s="69"/>
      <c r="E46" s="69"/>
      <c r="F46" s="69"/>
      <c r="G46" s="162"/>
      <c r="H46" s="163"/>
      <c r="I46" s="69"/>
    </row>
    <row r="47" spans="2:9" x14ac:dyDescent="0.35">
      <c r="B47" s="69"/>
      <c r="C47" s="167"/>
      <c r="D47" s="69"/>
      <c r="E47" s="69"/>
      <c r="F47" s="69"/>
      <c r="G47" s="162"/>
      <c r="H47" s="163"/>
      <c r="I47" s="69"/>
    </row>
    <row r="48" spans="2:9" x14ac:dyDescent="0.35">
      <c r="B48" s="69"/>
      <c r="C48" s="168"/>
      <c r="D48" s="69"/>
      <c r="E48" s="69"/>
      <c r="F48" s="69"/>
      <c r="G48" s="162"/>
      <c r="H48" s="163"/>
      <c r="I48" s="69"/>
    </row>
    <row r="49" spans="2:9" x14ac:dyDescent="0.35">
      <c r="B49" s="69"/>
      <c r="C49" s="168"/>
      <c r="D49" s="69"/>
      <c r="E49" s="69"/>
      <c r="F49" s="69"/>
      <c r="G49" s="162"/>
      <c r="H49" s="163"/>
      <c r="I49" s="69"/>
    </row>
    <row r="50" spans="2:9" x14ac:dyDescent="0.35">
      <c r="B50" s="69"/>
      <c r="C50" s="168"/>
      <c r="D50" s="69"/>
      <c r="E50" s="69"/>
      <c r="F50" s="167"/>
      <c r="G50" s="162"/>
      <c r="H50" s="163"/>
      <c r="I50" s="69"/>
    </row>
  </sheetData>
  <autoFilter ref="B8:I35" xr:uid="{00000000-0009-0000-0000-000001000000}"/>
  <mergeCells count="7">
    <mergeCell ref="B3:H6"/>
    <mergeCell ref="I9:I10"/>
    <mergeCell ref="B11:B12"/>
    <mergeCell ref="C11:C12"/>
    <mergeCell ref="D11:D12"/>
    <mergeCell ref="E11:E12"/>
    <mergeCell ref="I11: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K33"/>
  <sheetViews>
    <sheetView showGridLines="0" zoomScale="90" zoomScaleNormal="90" workbookViewId="0">
      <selection activeCell="T19" sqref="T19"/>
    </sheetView>
  </sheetViews>
  <sheetFormatPr baseColWidth="10" defaultRowHeight="14.5" x14ac:dyDescent="0.35"/>
  <cols>
    <col min="2" max="2" width="4.81640625" customWidth="1"/>
    <col min="3" max="3" width="32.453125" bestFit="1" customWidth="1"/>
    <col min="4" max="4" width="2.7265625" style="10" customWidth="1"/>
    <col min="5" max="5" width="15.26953125" customWidth="1"/>
    <col min="6" max="6" width="2.7265625" style="10" customWidth="1"/>
    <col min="7" max="7" width="15.26953125" customWidth="1"/>
    <col min="8" max="8" width="2.7265625" style="12" customWidth="1"/>
    <col min="9" max="9" width="15.26953125" customWidth="1"/>
    <col min="10" max="10" width="2.7265625" style="12" customWidth="1"/>
    <col min="11" max="11" width="16.1796875" customWidth="1"/>
    <col min="12" max="12" width="2.7265625" style="12" customWidth="1"/>
    <col min="13" max="13" width="17.1796875" customWidth="1"/>
    <col min="14" max="14" width="2.7265625" style="12" customWidth="1"/>
    <col min="15" max="15" width="15.7265625" customWidth="1"/>
    <col min="16" max="16" width="2.7265625" style="12" customWidth="1"/>
    <col min="17" max="17" width="15.54296875" customWidth="1"/>
    <col min="18" max="18" width="2.7265625" style="12" customWidth="1"/>
    <col min="19" max="19" width="15.7265625" customWidth="1"/>
    <col min="20" max="20" width="2.7265625" style="12" customWidth="1"/>
    <col min="21" max="21" width="15.7265625" customWidth="1"/>
    <col min="22" max="22" width="2.7265625" style="12" customWidth="1"/>
    <col min="23" max="23" width="15.7265625" customWidth="1"/>
    <col min="24" max="24" width="2.7265625" style="12" customWidth="1"/>
    <col min="25" max="25" width="15.7265625" customWidth="1"/>
    <col min="26" max="26" width="2.7265625" style="12" customWidth="1"/>
    <col min="27" max="27" width="15.7265625" customWidth="1"/>
    <col min="28" max="28" width="2.7265625" style="12" customWidth="1"/>
    <col min="29" max="29" width="15.7265625" customWidth="1"/>
    <col min="30" max="30" width="2.7265625" style="12" customWidth="1"/>
    <col min="31" max="31" width="15.7265625" customWidth="1"/>
    <col min="32" max="32" width="2.7265625" style="12" customWidth="1"/>
    <col min="33" max="33" width="2.7265625" hidden="1" customWidth="1"/>
    <col min="34" max="34" width="2.26953125" hidden="1" customWidth="1"/>
    <col min="35" max="35" width="18.54296875" customWidth="1"/>
  </cols>
  <sheetData>
    <row r="2" spans="2:35" ht="14.5" customHeight="1" x14ac:dyDescent="0.35">
      <c r="B2" s="197" t="s">
        <v>2200</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2:35" x14ac:dyDescent="0.35">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row>
    <row r="4" spans="2:35" x14ac:dyDescent="0.35">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row>
    <row r="5" spans="2:35" x14ac:dyDescent="0.35">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row>
    <row r="7" spans="2:35" x14ac:dyDescent="0.35">
      <c r="B7" s="7"/>
      <c r="C7" s="7"/>
      <c r="D7" s="9"/>
      <c r="E7" s="198">
        <v>2018</v>
      </c>
      <c r="F7" s="198"/>
      <c r="G7" s="198"/>
      <c r="H7" s="198"/>
      <c r="I7" s="198"/>
      <c r="J7" s="198"/>
      <c r="K7" s="198"/>
      <c r="L7" s="198"/>
      <c r="M7" s="198"/>
      <c r="N7" s="198"/>
      <c r="O7" s="198"/>
      <c r="P7" s="198"/>
      <c r="Q7" s="198"/>
      <c r="R7" s="198"/>
      <c r="S7" s="198"/>
      <c r="T7" s="198"/>
      <c r="U7" s="198"/>
      <c r="V7" s="198"/>
      <c r="W7" s="198"/>
      <c r="X7" s="179"/>
      <c r="Y7" s="198">
        <v>2019</v>
      </c>
      <c r="Z7" s="198"/>
      <c r="AA7" s="198"/>
      <c r="AB7" s="198"/>
      <c r="AC7" s="198"/>
      <c r="AD7" s="198"/>
      <c r="AE7" s="198"/>
      <c r="AF7" s="24"/>
      <c r="AH7" s="24"/>
      <c r="AI7" s="25"/>
    </row>
    <row r="8" spans="2:35" x14ac:dyDescent="0.35">
      <c r="B8" s="106" t="s">
        <v>31</v>
      </c>
      <c r="C8" s="104"/>
      <c r="D8" s="26"/>
      <c r="E8" s="104" t="s">
        <v>434</v>
      </c>
      <c r="F8" s="26"/>
      <c r="G8" s="104" t="s">
        <v>33</v>
      </c>
      <c r="H8" s="27"/>
      <c r="I8" s="104" t="s">
        <v>34</v>
      </c>
      <c r="J8" s="27"/>
      <c r="K8" s="104" t="s">
        <v>49</v>
      </c>
      <c r="L8" s="27"/>
      <c r="M8" s="104" t="s">
        <v>50</v>
      </c>
      <c r="N8" s="27"/>
      <c r="O8" s="104" t="s">
        <v>51</v>
      </c>
      <c r="P8" s="27"/>
      <c r="Q8" s="104" t="s">
        <v>52</v>
      </c>
      <c r="R8" s="27"/>
      <c r="S8" s="104" t="s">
        <v>53</v>
      </c>
      <c r="T8" s="27"/>
      <c r="U8" s="104" t="s">
        <v>54</v>
      </c>
      <c r="V8" s="27"/>
      <c r="W8" s="104" t="s">
        <v>55</v>
      </c>
      <c r="X8" s="27"/>
      <c r="Y8" s="104" t="s">
        <v>1433</v>
      </c>
      <c r="Z8" s="27"/>
      <c r="AA8" s="104" t="s">
        <v>1674</v>
      </c>
      <c r="AB8" s="27"/>
      <c r="AC8" s="104" t="s">
        <v>434</v>
      </c>
      <c r="AD8" s="27"/>
      <c r="AE8" s="104" t="s">
        <v>33</v>
      </c>
      <c r="AF8" s="27"/>
      <c r="AH8" s="100"/>
      <c r="AI8" s="104" t="s">
        <v>48</v>
      </c>
    </row>
    <row r="9" spans="2:35" ht="2.25" customHeight="1" x14ac:dyDescent="0.35">
      <c r="B9" s="28"/>
      <c r="C9" s="28"/>
      <c r="D9" s="26"/>
      <c r="E9" s="28"/>
      <c r="F9" s="26"/>
      <c r="G9" s="28"/>
      <c r="H9" s="27"/>
      <c r="I9" s="28"/>
      <c r="J9" s="27"/>
      <c r="K9" s="28"/>
      <c r="L9" s="27"/>
      <c r="M9" s="28"/>
      <c r="N9" s="27"/>
      <c r="O9" s="28"/>
      <c r="P9" s="27"/>
      <c r="Q9" s="28"/>
      <c r="R9" s="27"/>
      <c r="S9" s="28"/>
      <c r="T9" s="27"/>
      <c r="U9" s="28"/>
      <c r="V9" s="27"/>
      <c r="W9" s="28"/>
      <c r="X9" s="27"/>
      <c r="Y9" s="28"/>
      <c r="Z9" s="27"/>
      <c r="AA9" s="28"/>
      <c r="AB9" s="27"/>
      <c r="AC9" s="28"/>
      <c r="AD9" s="27"/>
      <c r="AE9" s="28"/>
      <c r="AF9" s="27"/>
      <c r="AH9" s="28"/>
      <c r="AI9" s="28"/>
    </row>
    <row r="10" spans="2:35" x14ac:dyDescent="0.35">
      <c r="B10" s="29" t="s">
        <v>44</v>
      </c>
      <c r="C10" s="30"/>
      <c r="D10" s="31"/>
      <c r="E10" s="32">
        <v>0</v>
      </c>
      <c r="F10" s="31"/>
      <c r="G10" s="32">
        <f>E25</f>
        <v>8706361.7385000009</v>
      </c>
      <c r="H10" s="33"/>
      <c r="I10" s="34">
        <f>G25</f>
        <v>18568780.422500003</v>
      </c>
      <c r="J10" s="33"/>
      <c r="K10" s="35">
        <f>I25</f>
        <v>48348185.40405</v>
      </c>
      <c r="L10" s="33"/>
      <c r="M10" s="35">
        <f>K25</f>
        <v>58683722.651349999</v>
      </c>
      <c r="N10" s="33"/>
      <c r="O10" s="35">
        <f>M25</f>
        <v>102806872.4472</v>
      </c>
      <c r="P10" s="33"/>
      <c r="Q10" s="35">
        <f>O25</f>
        <v>94985990.879050002</v>
      </c>
      <c r="R10" s="33"/>
      <c r="S10" s="35">
        <f>Q25</f>
        <v>99334072.067049995</v>
      </c>
      <c r="T10" s="33"/>
      <c r="U10" s="35">
        <f>S25</f>
        <v>152697936.6248</v>
      </c>
      <c r="V10" s="33"/>
      <c r="W10" s="35">
        <f>U25</f>
        <v>142610189.55149999</v>
      </c>
      <c r="X10" s="33"/>
      <c r="Y10" s="35">
        <f>W25</f>
        <v>127386251.63312249</v>
      </c>
      <c r="Z10" s="33"/>
      <c r="AA10" s="35">
        <f>Y25</f>
        <v>122363259.20847249</v>
      </c>
      <c r="AB10" s="33"/>
      <c r="AC10" s="35">
        <f>AA25</f>
        <v>112403059.99907248</v>
      </c>
      <c r="AD10" s="33"/>
      <c r="AE10" s="35">
        <f>AC25</f>
        <v>104015529.17947249</v>
      </c>
      <c r="AF10" s="33"/>
      <c r="AH10" s="100"/>
      <c r="AI10" s="32">
        <v>0</v>
      </c>
    </row>
    <row r="11" spans="2:35" ht="7.5" customHeight="1" x14ac:dyDescent="0.35">
      <c r="B11" s="36"/>
      <c r="C11" s="37"/>
      <c r="D11" s="31"/>
      <c r="E11" s="38"/>
      <c r="F11" s="31"/>
      <c r="G11" s="38"/>
      <c r="H11" s="39"/>
      <c r="I11" s="40"/>
      <c r="J11" s="39"/>
      <c r="K11" s="40"/>
      <c r="L11" s="39"/>
      <c r="M11" s="40"/>
      <c r="N11" s="39"/>
      <c r="O11" s="40"/>
      <c r="P11" s="39"/>
      <c r="Q11" s="41"/>
      <c r="R11" s="39"/>
      <c r="S11" s="40"/>
      <c r="T11" s="39"/>
      <c r="U11" s="40"/>
      <c r="V11" s="39"/>
      <c r="W11" s="40"/>
      <c r="X11" s="39"/>
      <c r="Y11" s="40"/>
      <c r="Z11" s="39"/>
      <c r="AA11" s="40"/>
      <c r="AB11" s="39"/>
      <c r="AC11" s="40"/>
      <c r="AD11" s="39"/>
      <c r="AE11" s="40"/>
      <c r="AF11" s="39"/>
      <c r="AH11" s="40"/>
      <c r="AI11" s="42"/>
    </row>
    <row r="12" spans="2:35" x14ac:dyDescent="0.35">
      <c r="B12" s="29" t="s">
        <v>56</v>
      </c>
      <c r="C12" s="30"/>
      <c r="D12" s="31"/>
      <c r="E12" s="32">
        <f>SUM(E13:E14)</f>
        <v>8750112.3000000007</v>
      </c>
      <c r="F12" s="31"/>
      <c r="G12" s="32">
        <f>SUM(G13:G14)</f>
        <v>10047775.200000001</v>
      </c>
      <c r="H12" s="33"/>
      <c r="I12" s="32">
        <f>SUM(I13:I14)</f>
        <v>30098943.690000001</v>
      </c>
      <c r="J12" s="33"/>
      <c r="K12" s="32">
        <f>SUM(K13:K14)</f>
        <v>13086138.539999999</v>
      </c>
      <c r="L12" s="33"/>
      <c r="M12" s="32">
        <f>SUM(M13:M14)</f>
        <v>62616834.830000006</v>
      </c>
      <c r="N12" s="33"/>
      <c r="O12" s="32">
        <f>SUM(O13:O14)</f>
        <v>686133.63</v>
      </c>
      <c r="P12" s="33"/>
      <c r="Q12" s="32">
        <f>SUM(Q13:Q14)</f>
        <v>11042070.399999999</v>
      </c>
      <c r="R12" s="33"/>
      <c r="S12" s="32">
        <f>SUM(S13:S14)</f>
        <v>66898732.450000003</v>
      </c>
      <c r="T12" s="33"/>
      <c r="U12" s="32">
        <f>SUM(U13:U14)</f>
        <v>1021490.66</v>
      </c>
      <c r="V12" s="33"/>
      <c r="W12" s="32">
        <f>SUM(W13:W14)</f>
        <v>896114.63</v>
      </c>
      <c r="X12" s="33"/>
      <c r="Y12" s="32">
        <f>SUM(Y13:Y14)</f>
        <v>863924.93</v>
      </c>
      <c r="Z12" s="33"/>
      <c r="AA12" s="32">
        <f>SUM(AA13:AA14)</f>
        <v>741915.88</v>
      </c>
      <c r="AB12" s="33"/>
      <c r="AC12" s="32">
        <f>SUM(AC13:AC14)</f>
        <v>769521.92</v>
      </c>
      <c r="AD12" s="33"/>
      <c r="AE12" s="32">
        <f>SUM(AE13:AE14)</f>
        <v>677664.46</v>
      </c>
      <c r="AF12" s="33"/>
      <c r="AH12" s="100"/>
      <c r="AI12" s="32">
        <f>SUM(E12:AF12)</f>
        <v>208197373.52000001</v>
      </c>
    </row>
    <row r="13" spans="2:35" ht="15" customHeight="1" x14ac:dyDescent="0.35">
      <c r="B13" s="43"/>
      <c r="C13" s="43" t="s">
        <v>57</v>
      </c>
      <c r="D13" s="44"/>
      <c r="E13" s="45">
        <v>8750112.3000000007</v>
      </c>
      <c r="F13" s="44"/>
      <c r="G13" s="45">
        <v>9973769.6900000013</v>
      </c>
      <c r="H13" s="46"/>
      <c r="I13" s="45">
        <v>29810000</v>
      </c>
      <c r="J13" s="46"/>
      <c r="K13" s="45">
        <v>12740674.34</v>
      </c>
      <c r="L13" s="46"/>
      <c r="M13" s="45">
        <v>62094203.120000005</v>
      </c>
      <c r="N13" s="46"/>
      <c r="O13" s="45">
        <v>0</v>
      </c>
      <c r="P13" s="46"/>
      <c r="Q13" s="45">
        <f>SUM('Donativos Recibidos'!G21,'Donativos Recibidos'!G27,'Donativos Recibidos'!G28)</f>
        <v>10447438.879999999</v>
      </c>
      <c r="R13" s="46"/>
      <c r="S13" s="45">
        <f>SUM('Donativos Recibidos'!G29:G35)</f>
        <v>66183801.670000002</v>
      </c>
      <c r="T13" s="46"/>
      <c r="U13" s="45">
        <v>0</v>
      </c>
      <c r="V13" s="46"/>
      <c r="W13" s="45">
        <v>0</v>
      </c>
      <c r="X13" s="46"/>
      <c r="Y13" s="45">
        <v>0</v>
      </c>
      <c r="Z13" s="46"/>
      <c r="AA13" s="45">
        <v>0</v>
      </c>
      <c r="AB13" s="46"/>
      <c r="AC13" s="45">
        <v>0</v>
      </c>
      <c r="AD13" s="46"/>
      <c r="AE13" s="45">
        <v>0</v>
      </c>
      <c r="AF13" s="46"/>
      <c r="AH13" s="45"/>
      <c r="AI13" s="41">
        <f>SUM(E13:AF13)</f>
        <v>200000000</v>
      </c>
    </row>
    <row r="14" spans="2:35" ht="15" customHeight="1" x14ac:dyDescent="0.35">
      <c r="B14" s="43"/>
      <c r="C14" s="47" t="s">
        <v>46</v>
      </c>
      <c r="D14" s="44"/>
      <c r="E14" s="45">
        <v>0</v>
      </c>
      <c r="F14" s="44"/>
      <c r="G14" s="45">
        <v>74005.509999999995</v>
      </c>
      <c r="H14" s="48"/>
      <c r="I14" s="45">
        <v>288943.69</v>
      </c>
      <c r="J14" s="48"/>
      <c r="K14" s="45">
        <v>345464.2</v>
      </c>
      <c r="L14" s="48"/>
      <c r="M14" s="45">
        <v>522631.71</v>
      </c>
      <c r="N14" s="48"/>
      <c r="O14" s="131">
        <f>686133.63</f>
        <v>686133.63</v>
      </c>
      <c r="P14" s="48"/>
      <c r="Q14" s="41">
        <v>594631.52</v>
      </c>
      <c r="R14" s="48"/>
      <c r="S14" s="41">
        <v>714930.78</v>
      </c>
      <c r="T14" s="48"/>
      <c r="U14" s="41">
        <v>1021490.66</v>
      </c>
      <c r="V14" s="48"/>
      <c r="W14" s="41">
        <v>896114.63</v>
      </c>
      <c r="X14" s="48"/>
      <c r="Y14" s="41">
        <v>863924.93</v>
      </c>
      <c r="Z14" s="48"/>
      <c r="AA14" s="41">
        <v>741915.88</v>
      </c>
      <c r="AB14" s="48"/>
      <c r="AC14" s="41">
        <v>769521.92</v>
      </c>
      <c r="AD14" s="48"/>
      <c r="AE14" s="41">
        <v>677664.46</v>
      </c>
      <c r="AF14" s="48"/>
      <c r="AH14" s="45"/>
      <c r="AI14" s="41">
        <f>SUM(E14:AF14)</f>
        <v>8197373.5199999996</v>
      </c>
    </row>
    <row r="15" spans="2:35" ht="7.5" customHeight="1" x14ac:dyDescent="0.35">
      <c r="B15" s="36"/>
      <c r="C15" s="37"/>
      <c r="D15" s="31"/>
      <c r="E15" s="38"/>
      <c r="F15" s="31"/>
      <c r="G15" s="38"/>
      <c r="H15" s="39"/>
      <c r="I15" s="40"/>
      <c r="J15" s="39"/>
      <c r="K15" s="41"/>
      <c r="L15" s="39"/>
      <c r="M15" s="40"/>
      <c r="N15" s="39"/>
      <c r="O15" s="40"/>
      <c r="P15" s="39"/>
      <c r="Q15" s="40"/>
      <c r="R15" s="39"/>
      <c r="S15" s="40"/>
      <c r="T15" s="39"/>
      <c r="U15" s="40"/>
      <c r="V15" s="39"/>
      <c r="W15" s="40"/>
      <c r="X15" s="39"/>
      <c r="Y15" s="40"/>
      <c r="Z15" s="39"/>
      <c r="AA15" s="40"/>
      <c r="AB15" s="39"/>
      <c r="AC15" s="40"/>
      <c r="AD15" s="39"/>
      <c r="AE15" s="40"/>
      <c r="AF15" s="39"/>
      <c r="AH15" s="40"/>
      <c r="AI15" s="42"/>
    </row>
    <row r="16" spans="2:35" x14ac:dyDescent="0.35">
      <c r="B16" s="29" t="s">
        <v>43</v>
      </c>
      <c r="C16" s="29"/>
      <c r="D16" s="49"/>
      <c r="E16" s="32">
        <f>SUM(E17:E20)</f>
        <v>0</v>
      </c>
      <c r="F16" s="49"/>
      <c r="G16" s="32">
        <f>SUM(G17:G20)</f>
        <v>135117.64000000001</v>
      </c>
      <c r="H16" s="32"/>
      <c r="I16" s="32">
        <f>SUM(I17:I20)</f>
        <v>169043.99</v>
      </c>
      <c r="J16" s="33"/>
      <c r="K16" s="32">
        <f>SUM(K17:K20)</f>
        <v>2685170.6</v>
      </c>
      <c r="L16" s="33"/>
      <c r="M16" s="32">
        <f>SUM(M17:M20)</f>
        <v>18180600.859999999</v>
      </c>
      <c r="N16" s="33"/>
      <c r="O16" s="32">
        <f>SUM(O17:O20)</f>
        <v>8503584.5299999993</v>
      </c>
      <c r="P16" s="33"/>
      <c r="Q16" s="32">
        <f>SUM(Q17:Q20)</f>
        <v>6638778.8599999994</v>
      </c>
      <c r="R16" s="33"/>
      <c r="S16" s="32">
        <f>SUM(S17:S20)</f>
        <v>13200374.23</v>
      </c>
      <c r="T16" s="33"/>
      <c r="U16" s="32">
        <f>SUM(U17:U20)</f>
        <v>11104130.279999999</v>
      </c>
      <c r="V16" s="33"/>
      <c r="W16" s="32">
        <f>SUM(W17:W20)</f>
        <v>16115571.975227499</v>
      </c>
      <c r="X16" s="33"/>
      <c r="Y16" s="32">
        <f>SUM(Y17:Y20)</f>
        <v>5882597.7300000004</v>
      </c>
      <c r="Z16" s="33"/>
      <c r="AA16" s="32">
        <f>SUM(AA17:AA20)</f>
        <v>10698405.510000002</v>
      </c>
      <c r="AB16" s="33"/>
      <c r="AC16" s="32">
        <f>SUM(AC17:AC20)</f>
        <v>9153205.129999999</v>
      </c>
      <c r="AD16" s="33"/>
      <c r="AE16" s="32">
        <f>SUM(AE17:AE20)</f>
        <v>14872429.179999998</v>
      </c>
      <c r="AF16" s="33"/>
      <c r="AH16" s="100"/>
      <c r="AI16" s="32">
        <f>SUM(E16:AF16)</f>
        <v>117339010.5152275</v>
      </c>
    </row>
    <row r="17" spans="2:37" ht="15" customHeight="1" x14ac:dyDescent="0.35">
      <c r="B17" s="43"/>
      <c r="C17" s="43" t="s">
        <v>36</v>
      </c>
      <c r="D17" s="44"/>
      <c r="E17" s="45">
        <v>0</v>
      </c>
      <c r="F17" s="44"/>
      <c r="G17" s="45">
        <f>SUM('Gastos Jojutla Infonavit'!L6:L10)</f>
        <v>135117.64000000001</v>
      </c>
      <c r="H17" s="46"/>
      <c r="I17" s="45">
        <f>SUM('Gastos Jojutla Infonavit'!L11:L17,'Gastos Jojutla Infonavit'!L21,'Gastos Jojutla Infonavit'!L25:L26)</f>
        <v>124883.37</v>
      </c>
      <c r="J17" s="46"/>
      <c r="K17" s="45">
        <f>SUM('Gastos Jojutla Infonavit'!L27,'Gastos Jojutla Infonavit'!L28,'Gastos Jojutla Infonavit'!L29,'Gastos Jojutla Infonavit'!L30,'Gastos Jojutla Infonavit'!L31,'Gastos Jojutla Infonavit'!L32,'Gastos Jojutla Infonavit'!L33,'Gastos Jojutla Infonavit'!L34,'Gastos Jojutla Infonavit'!L35,'Gastos Jojutla Infonavit'!L37,'Gastos Jojutla Infonavit'!L38,'Gastos Jojutla Infonavit'!L39,'Gastos Jojutla Infonavit'!L40,'Gastos Jojutla Infonavit'!L42,'Gastos Jojutla Infonavit'!L43,'Gastos Jojutla Infonavit'!L44,'Gastos Jojutla Infonavit'!L45,'Gastos Jojutla Infonavit'!L46,'Gastos Jojutla Infonavit'!L47,'Gastos Jojutla Infonavit'!L48,'Gastos Jojutla Infonavit'!L49,'Gastos Jojutla Infonavit'!L50,'Gastos Jojutla Infonavit'!L52,'Gastos Jojutla Infonavit'!L53,'Gastos Jojutla Infonavit'!L57,'Gastos Jojutla Infonavit'!L61,'Gastos Jojutla Infonavit'!L62,'Gastos Jojutla Infonavit'!L63)</f>
        <v>162323.51</v>
      </c>
      <c r="L17" s="46"/>
      <c r="M17" s="101">
        <f>SUM('Gastos Jojutla Infonavit'!L64:L77,'Gastos Jojutla Infonavit'!L81:L82,'Gastos Jojutla Infonavit'!L85:L94,'Gastos Jojutla Infonavit'!L97:L114,'Gastos Jojutla Infonavit'!L118:L121,'Gastos Jojutla Infonavit'!L125:L126,'Gastos Jojutla Infonavit'!L128,'Gastos Jojutla Infonavit'!L130)</f>
        <v>263963.07</v>
      </c>
      <c r="N17" s="46"/>
      <c r="O17" s="101">
        <f>SUM('Gastos Jojutla Infonavit'!L132,'Gastos Jojutla Infonavit'!L133,'Gastos Jojutla Infonavit'!L134,'Gastos Jojutla Infonavit'!L135,'Gastos Jojutla Infonavit'!L136,'Gastos Jojutla Infonavit'!L137,'Gastos Jojutla Infonavit'!L138,'Gastos Jojutla Infonavit'!L139,'Gastos Jojutla Infonavit'!L140,'Gastos Jojutla Infonavit'!L141,'Gastos Jojutla Infonavit'!L142,'Gastos Jojutla Infonavit'!L143,'Gastos Jojutla Infonavit'!L144,'Gastos Jojutla Infonavit'!L145,'Gastos Jojutla Infonavit'!L146,'Gastos Jojutla Infonavit'!L153,'Gastos Jojutla Infonavit'!L154,'Gastos Jojutla Infonavit'!L155,'Gastos Jojutla Infonavit'!L156,'Gastos Jojutla Infonavit'!L157,'Gastos Jojutla Infonavit'!L158,'Gastos Jojutla Infonavit'!L159,'Gastos Jojutla Infonavit'!L160,'Gastos Jojutla Infonavit'!L161,'Gastos Jojutla Infonavit'!L162,'Gastos Jojutla Infonavit'!L163,'Gastos Jojutla Infonavit'!L164,'Gastos Jojutla Infonavit'!L165,'Gastos Jojutla Infonavit'!L169,'Gastos Jojutla Infonavit'!L170,'Gastos Jojutla Infonavit'!L171,'Gastos Jojutla Infonavit'!L172,'Gastos Jojutla Infonavit'!L173,'Gastos Jojutla Infonavit'!L174,'Gastos Jojutla Infonavit'!L175,'Gastos Jojutla Infonavit'!L176,'Gastos Jojutla Infonavit'!L177,'Gastos Jojutla Infonavit'!L178,'Gastos Jojutla Infonavit'!L179,'Gastos Jojutla Infonavit'!L182,'Gastos Jojutla Infonavit'!L183,'Gastos Jojutla Infonavit'!L184,'Gastos Jojutla Infonavit'!L185,'Gastos Jojutla Infonavit'!L186,'Gastos Jojutla Infonavit'!L187)</f>
        <v>280741.48</v>
      </c>
      <c r="P17" s="46"/>
      <c r="Q17" s="101">
        <f>SUM('Gastos Jojutla Infonavit'!L194,'Gastos Jojutla Infonavit'!L196,'Gastos Jojutla Infonavit'!L197,'Gastos Jojutla Infonavit'!L198,'Gastos Jojutla Infonavit'!L199,'Gastos Jojutla Infonavit'!L200,'Gastos Jojutla Infonavit'!L201,'Gastos Jojutla Infonavit'!L202,'Gastos Jojutla Infonavit'!L203,'Gastos Jojutla Infonavit'!L204,'Gastos Jojutla Infonavit'!L205,'Gastos Jojutla Infonavit'!L206,'Gastos Jojutla Infonavit'!L207,'Gastos Jojutla Infonavit'!L211,'Gastos Jojutla Infonavit'!L212,'Gastos Jojutla Infonavit'!L213,'Gastos Jojutla Infonavit'!L214,'Gastos Jojutla Infonavit'!L215,'Gastos Jojutla Infonavit'!L216,'Gastos Jojutla Infonavit'!L219,'Gastos Jojutla Infonavit'!L224,'Gastos Jojutla Infonavit'!L225,'Gastos Jojutla Infonavit'!L226,'Gastos Jojutla Infonavit'!L227,'Gastos Jojutla Infonavit'!L230,'Gastos Jojutla Infonavit'!L231,'Gastos Jojutla Infonavit'!L232,'Gastos Jojutla Infonavit'!L233,'Gastos Jojutla Infonavit'!L234,'Gastos Jojutla Infonavit'!L235,'Gastos Jojutla Infonavit'!L241,'Gastos Jojutla Infonavit'!L242)</f>
        <v>285324.32</v>
      </c>
      <c r="R17" s="46"/>
      <c r="S17" s="101">
        <f>SUM('Gastos Jojutla Infonavit'!L257,'Gastos Jojutla Infonavit'!L258,'Gastos Jojutla Infonavit'!L259,'Gastos Jojutla Infonavit'!L260,'Gastos Jojutla Infonavit'!L261,'Gastos Jojutla Infonavit'!L262,'Gastos Jojutla Infonavit'!L263,'Gastos Jojutla Infonavit'!L264,'Gastos Jojutla Infonavit'!L265,'Gastos Jojutla Infonavit'!L266,'Gastos Jojutla Infonavit'!L275,'Gastos Jojutla Infonavit'!L276)</f>
        <v>253175.3</v>
      </c>
      <c r="T17" s="101"/>
      <c r="U17" s="101">
        <f>SUM('Gastos Jojutla Infonavit'!L279,'Gastos Jojutla Infonavit'!L291,'Gastos Jojutla Infonavit'!L292,'Gastos Jojutla Infonavit'!L309,'Gastos Jojutla Infonavit'!L310,'Gastos Jojutla Infonavit'!L311,'Gastos Jojutla Infonavit'!L312,'Gastos Jojutla Infonavit'!L313,'Gastos Jojutla Infonavit'!L314,'Gastos Jojutla Infonavit'!L315,'Gastos Jojutla Infonavit'!L316,'Gastos Jojutla Infonavit'!L317,'Gastos Jojutla Infonavit'!L318,'Gastos Jojutla Infonavit'!L319,'Gastos Jojutla Infonavit'!L320,'Gastos Jojutla Infonavit'!L321,'Gastos Jojutla Infonavit'!L322,'Gastos Jojutla Infonavit'!L323,'Gastos Jojutla Infonavit'!L332,'Gastos Jojutla Infonavit'!L333)</f>
        <v>284344.53999999998</v>
      </c>
      <c r="V17" s="46"/>
      <c r="W17" s="101">
        <f>SUM('Gastos Jojutla Infonavit'!L347,'Gastos Jojutla Infonavit'!L348,'Gastos Jojutla Infonavit'!L352,'Gastos Jojutla Infonavit'!L353,'Gastos Jojutla Infonavit'!L371,'Gastos Jojutla Infonavit'!L383,'Gastos Jojutla Infonavit'!L389,'Gastos Jojutla Infonavit'!L390,'Gastos Jojutla Infonavit'!L391,'Gastos Jojutla Infonavit'!L392,'Gastos Jojutla Infonavit'!L393,'Gastos Jojutla Infonavit'!L394,'Gastos Jojutla Infonavit'!L395,'Gastos Jojutla Infonavit'!L396,'Gastos Jojutla Infonavit'!L397,'Gastos Jojutla Infonavit'!L398,'Gastos Jojutla Infonavit'!L399,'Gastos Jojutla Infonavit'!L400,'Gastos Jojutla Infonavit'!L401,'Gastos Jojutla Infonavit'!L402,'Gastos Jojutla Infonavit'!L403,'Gastos Jojutla Infonavit'!L404,'Gastos Jojutla Infonavit'!L413,'Gastos Jojutla Infonavit'!L414)</f>
        <v>370180.60522750008</v>
      </c>
      <c r="X17" s="46"/>
      <c r="Y17" s="101">
        <f>SUM('Gastos Jojutla Infonavit'!L418,'Gastos Jojutla Infonavit'!L419,'Gastos Jojutla Infonavit'!L430,'Gastos Jojutla Infonavit'!L431,'Gastos Jojutla Infonavit'!L432,'Gastos Jojutla Infonavit'!L433,'Gastos Jojutla Infonavit'!L434,'Gastos Jojutla Infonavit'!L435,'Gastos Jojutla Infonavit'!L436,'Gastos Jojutla Infonavit'!L439,'Gastos Jojutla Infonavit'!L440,'Gastos Jojutla Infonavit'!L442,'Gastos Jojutla Infonavit'!L451,'Gastos Jojutla Infonavit'!L466,'Gastos Jojutla Infonavit'!L467,'Gastos Jojutla Infonavit'!L468,'Gastos Jojutla Infonavit'!L469,'Gastos Jojutla Infonavit'!L470,'Gastos Jojutla Infonavit'!L471,'Gastos Jojutla Infonavit'!L472,'Gastos Jojutla Infonavit'!L473,'Gastos Jojutla Infonavit'!L474,'Gastos Jojutla Infonavit'!L475,'Gastos Jojutla Infonavit'!L476,'Gastos Jojutla Infonavit'!L477,'Gastos Jojutla Infonavit'!L486,'Gastos Jojutla Infonavit'!L487)</f>
        <v>301253.40000000002</v>
      </c>
      <c r="Z17" s="46"/>
      <c r="AA17" s="101">
        <v>232891.02</v>
      </c>
      <c r="AB17" s="46"/>
      <c r="AC17" s="101">
        <f>SUM('Gastos Jojutla Infonavit'!L568,'Gastos Jojutla Infonavit'!L569,'Gastos Jojutla Infonavit'!L570,'Gastos Jojutla Infonavit'!L571,'Gastos Jojutla Infonavit'!L591,'Gastos Jojutla Infonavit'!L592,'Gastos Jojutla Infonavit'!L593,'Gastos Jojutla Infonavit'!L594,'Gastos Jojutla Infonavit'!L601,'Gastos Jojutla Infonavit'!L602,'Gastos Jojutla Infonavit'!L603,'Gastos Jojutla Infonavit'!L604,'Gastos Jojutla Infonavit'!L611,'Gastos Jojutla Infonavit'!L612,'Gastos Jojutla Infonavit'!L613,'Gastos Jojutla Infonavit'!L614,'Gastos Jojutla Infonavit'!L615,'Gastos Jojutla Infonavit'!L616,'Gastos Jojutla Infonavit'!L617,'Gastos Jojutla Infonavit'!L618,'Gastos Jojutla Infonavit'!L627,'Gastos Jojutla Infonavit'!L628,'Gastos Jojutla Infonavit'!L635,'Gastos Jojutla Infonavit'!L636,'Gastos Jojutla Infonavit'!L637,'Gastos Jojutla Infonavit'!L638)</f>
        <v>197821.13999999998</v>
      </c>
      <c r="AD17" s="46"/>
      <c r="AE17" s="101">
        <f>SUM('Gastos Jojutla Infonavit'!L648,'Gastos Jojutla Infonavit'!L649,'Gastos Jojutla Infonavit'!L650,'Gastos Jojutla Infonavit'!L651,'Gastos Jojutla Infonavit'!L652,'Gastos Jojutla Infonavit'!L653,'Gastos Jojutla Infonavit'!L655,'Gastos Jojutla Infonavit'!L660,'Gastos Jojutla Infonavit'!L661,'Gastos Jojutla Infonavit'!L662,'Gastos Jojutla Infonavit'!L663,'Gastos Jojutla Infonavit'!L680,'Gastos Jojutla Infonavit'!L681,'Gastos Jojutla Infonavit'!L682,'Gastos Jojutla Infonavit'!L683,'Gastos Jojutla Infonavit'!L684,'Gastos Jojutla Infonavit'!L692,'Gastos Jojutla Infonavit'!L693,'Gastos Jojutla Infonavit'!L694,'Gastos Jojutla Infonavit'!L695,'Gastos Jojutla Infonavit'!L696,'Gastos Jojutla Infonavit'!L697,'Gastos Jojutla Infonavit'!L698,'Gastos Jojutla Infonavit'!L699,'Gastos Jojutla Infonavit'!L700,'Gastos Jojutla Infonavit'!L701,'Gastos Jojutla Infonavit'!L702,'Gastos Jojutla Infonavit'!L703,'Gastos Jojutla Infonavit'!L706,'Gastos Jojutla Infonavit'!L707,'Gastos Jojutla Infonavit'!L708,'Gastos Jojutla Infonavit'!L709,'Gastos Jojutla Infonavit'!L710,'Gastos Jojutla Infonavit'!L711,'Gastos Jojutla Infonavit'!L712,'Gastos Jojutla Infonavit'!L713,'Gastos Jojutla Infonavit'!L714,'Gastos Jojutla Infonavit'!L715,'Gastos Jojutla Infonavit'!L718,'Gastos Jojutla Infonavit'!L727,'Gastos Jojutla Infonavit'!L728,'Gastos Jojutla Infonavit'!L729,'Gastos Jojutla Infonavit'!L730,'Gastos Jojutla Infonavit'!L731,'Gastos Jojutla Infonavit'!L732,'Gastos Jojutla Infonavit'!L733,'Gastos Jojutla Infonavit'!L734,'Gastos Jojutla Infonavit'!L735,'Gastos Jojutla Infonavit'!L736,'Gastos Jojutla Infonavit'!L737,'Gastos Jojutla Infonavit'!L738,'Gastos Jojutla Infonavit'!L739,'Gastos Jojutla Infonavit'!L740,'Gastos Jojutla Infonavit'!L741,'Gastos Jojutla Infonavit'!L742,'Gastos Jojutla Infonavit'!L743,'Gastos Jojutla Infonavit'!L744,'Gastos Jojutla Infonavit'!L745,'Gastos Jojutla Infonavit'!L746,'Gastos Jojutla Infonavit'!L747,'Gastos Jojutla Infonavit'!L748,'Gastos Jojutla Infonavit'!L749,'Gastos Jojutla Infonavit'!L750,'Gastos Jojutla Infonavit'!L751,'Gastos Jojutla Infonavit'!L760,'Gastos Jojutla Infonavit'!L761)</f>
        <v>188105.01</v>
      </c>
      <c r="AF17" s="46"/>
      <c r="AH17" s="101"/>
      <c r="AI17" s="101">
        <f>SUM(E17:AF17)</f>
        <v>3080124.4052275</v>
      </c>
    </row>
    <row r="18" spans="2:37" ht="15" customHeight="1" x14ac:dyDescent="0.35">
      <c r="B18" s="43"/>
      <c r="C18" s="47" t="s">
        <v>38</v>
      </c>
      <c r="D18" s="44"/>
      <c r="E18" s="45">
        <v>0</v>
      </c>
      <c r="F18" s="44"/>
      <c r="G18" s="45">
        <v>0</v>
      </c>
      <c r="H18" s="48"/>
      <c r="I18" s="45">
        <f>SUM('Gastos Jojutla Infonavit'!L18:L20,'Gastos Jojutla Infonavit'!L22:L24)</f>
        <v>44160.619999999995</v>
      </c>
      <c r="J18" s="48"/>
      <c r="K18" s="45">
        <f>SUM('Gastos Jojutla Infonavit'!L41,'Gastos Jojutla Infonavit'!L54:L56,'Gastos Jojutla Infonavit'!L58:L60)</f>
        <v>31848.130000000005</v>
      </c>
      <c r="L18" s="48"/>
      <c r="M18" s="101">
        <f>SUM('Gastos Jojutla Infonavit'!L78,'Gastos Jojutla Infonavit'!L115,'Gastos Jojutla Infonavit'!L116,'Gastos Jojutla Infonavit'!L117,'Gastos Jojutla Infonavit'!L122,'Gastos Jojutla Infonavit'!L123,'Gastos Jojutla Infonavit'!L127,'Gastos Jojutla Infonavit'!L124,'Gastos Jojutla Infonavit'!L129,'Gastos Jojutla Infonavit'!L131)</f>
        <v>62802.93</v>
      </c>
      <c r="N18" s="48"/>
      <c r="O18" s="101">
        <f>SUM('Gastos Jojutla Infonavit'!L180,'Gastos Jojutla Infonavit'!L181,'Gastos Jojutla Infonavit'!L188,'Gastos Jojutla Infonavit'!L189,'Gastos Jojutla Infonavit'!L190,'Gastos Jojutla Infonavit'!L191,'Gastos Jojutla Infonavit'!L192,'Gastos Jojutla Infonavit'!L193)</f>
        <v>35823.75</v>
      </c>
      <c r="P18" s="48"/>
      <c r="Q18" s="101">
        <f>SUM('Gastos Jojutla Infonavit'!L228,'Gastos Jojutla Infonavit'!L229,'Gastos Jojutla Infonavit'!L236,'Gastos Jojutla Infonavit'!L237,'Gastos Jojutla Infonavit'!L238,'Gastos Jojutla Infonavit'!L239,'Gastos Jojutla Infonavit'!L240)</f>
        <v>43952.81</v>
      </c>
      <c r="R18" s="48"/>
      <c r="S18" s="101">
        <f>SUM('Gastos Jojutla Infonavit'!L267,'Gastos Jojutla Infonavit'!L268,'Gastos Jojutla Infonavit'!L269,'Gastos Jojutla Infonavit'!L270,'Gastos Jojutla Infonavit'!L277,'Gastos Jojutla Infonavit'!L278)</f>
        <v>37364.15</v>
      </c>
      <c r="T18" s="101"/>
      <c r="U18" s="101">
        <f>SUM('Gastos Jojutla Infonavit'!L282,'Gastos Jojutla Infonavit'!L283,'Gastos Jojutla Infonavit'!L284,'Gastos Jojutla Infonavit'!L290,'Gastos Jojutla Infonavit'!L293,'Gastos Jojutla Infonavit'!L300,'Gastos Jojutla Infonavit'!L301,'Gastos Jojutla Infonavit'!L302,'Gastos Jojutla Infonavit'!L303,'Gastos Jojutla Infonavit'!L304,'Gastos Jojutla Infonavit'!L324,'Gastos Jojutla Infonavit'!L325,'Gastos Jojutla Infonavit'!L326,'Gastos Jojutla Infonavit'!L327,'Gastos Jojutla Infonavit'!L334,'Gastos Jojutla Infonavit'!L335)</f>
        <v>52396.92</v>
      </c>
      <c r="V18" s="48"/>
      <c r="W18" s="101">
        <f>SUM('Gastos Jojutla Infonavit'!L336,'Gastos Jojutla Infonavit'!L337,'Gastos Jojutla Infonavit'!L338,'Gastos Jojutla Infonavit'!L340,'Gastos Jojutla Infonavit'!L341,'Gastos Jojutla Infonavit'!L342,'Gastos Jojutla Infonavit'!L343,'Gastos Jojutla Infonavit'!L344,'Gastos Jojutla Infonavit'!L345,'Gastos Jojutla Infonavit'!L357,'Gastos Jojutla Infonavit'!L358,'Gastos Jojutla Infonavit'!L359,'Gastos Jojutla Infonavit'!L360,'Gastos Jojutla Infonavit'!L361,'Gastos Jojutla Infonavit'!L362,'Gastos Jojutla Infonavit'!L363,'Gastos Jojutla Infonavit'!L364,'Gastos Jojutla Infonavit'!L365,'Gastos Jojutla Infonavit'!L366,'Gastos Jojutla Infonavit'!L367,'Gastos Jojutla Infonavit'!L368,'Gastos Jojutla Infonavit'!L369,'Gastos Jojutla Infonavit'!L370,'Gastos Jojutla Infonavit'!L373,'Gastos Jojutla Infonavit'!L379,'Gastos Jojutla Infonavit'!L380,'Gastos Jojutla Infonavit'!L381,'Gastos Jojutla Infonavit'!L382,'Gastos Jojutla Infonavit'!L388,'Gastos Jojutla Infonavit'!L405,'Gastos Jojutla Infonavit'!L406,'Gastos Jojutla Infonavit'!L407,'Gastos Jojutla Infonavit'!L408,'Gastos Jojutla Infonavit'!L415,'Gastos Jojutla Infonavit'!L416)</f>
        <v>108517.45000000001</v>
      </c>
      <c r="X18" s="48"/>
      <c r="Y18" s="101">
        <f>SUM('Gastos Jojutla Infonavit'!L417,'Gastos Jojutla Infonavit'!L425,'Gastos Jojutla Infonavit'!L426,'Gastos Jojutla Infonavit'!L441,'Gastos Jojutla Infonavit'!L443,'Gastos Jojutla Infonavit'!L444,'Gastos Jojutla Infonavit'!L445,'Gastos Jojutla Infonavit'!L446,'Gastos Jojutla Infonavit'!L447,'Gastos Jojutla Infonavit'!L448,'Gastos Jojutla Infonavit'!L449,'Gastos Jojutla Infonavit'!L450,'Gastos Jojutla Infonavit'!L452,'Gastos Jojutla Infonavit'!L453,'Gastos Jojutla Infonavit'!L454,'Gastos Jojutla Infonavit'!L455,'Gastos Jojutla Infonavit'!L459,'Gastos Jojutla Infonavit'!L460,'Gastos Jojutla Infonavit'!L461,'Gastos Jojutla Infonavit'!L462,'Gastos Jojutla Infonavit'!L463,'Gastos Jojutla Infonavit'!L464,'Gastos Jojutla Infonavit'!L465,'Gastos Jojutla Infonavit'!L478,'Gastos Jojutla Infonavit'!L479,'Gastos Jojutla Infonavit'!L480,'Gastos Jojutla Infonavit'!L481,'Gastos Jojutla Infonavit'!L488,'Gastos Jojutla Infonavit'!L489)</f>
        <v>74781.86</v>
      </c>
      <c r="Z18" s="48"/>
      <c r="AA18" s="101">
        <v>77588.37</v>
      </c>
      <c r="AB18" s="48"/>
      <c r="AC18" s="101">
        <f>SUM('Gastos Jojutla Infonavit'!L575,'Gastos Jojutla Infonavit'!L576,'Gastos Jojutla Infonavit'!L577,'Gastos Jojutla Infonavit'!L578,'Gastos Jojutla Infonavit'!L579,'Gastos Jojutla Infonavit'!L580,'Gastos Jojutla Infonavit'!L581,'Gastos Jojutla Infonavit'!L595,'Gastos Jojutla Infonavit'!L596,'Gastos Jojutla Infonavit'!L597,'Gastos Jojutla Infonavit'!L600,'Gastos Jojutla Infonavit'!L607,'Gastos Jojutla Infonavit'!L619,'Gastos Jojutla Infonavit'!L620,'Gastos Jojutla Infonavit'!L621,'Gastos Jojutla Infonavit'!L622,'Gastos Jojutla Infonavit'!L629,'Gastos Jojutla Infonavit'!L630)</f>
        <v>94330.250000000015</v>
      </c>
      <c r="AD18" s="48"/>
      <c r="AE18" s="101">
        <f>SUM('Gastos Jojutla Infonavit'!L639,'Gastos Jojutla Infonavit'!L640,'Gastos Jojutla Infonavit'!L641,'Gastos Jojutla Infonavit'!L642,'Gastos Jojutla Infonavit'!L643,'Gastos Jojutla Infonavit'!L644,'Gastos Jojutla Infonavit'!L674,'Gastos Jojutla Infonavit'!L675,'Gastos Jojutla Infonavit'!L676,'Gastos Jojutla Infonavit'!L677,'Gastos Jojutla Infonavit'!L678,'Gastos Jojutla Infonavit'!L679,'Gastos Jojutla Infonavit'!L685,'Gastos Jojutla Infonavit'!L686,'Gastos Jojutla Infonavit'!L687,'Gastos Jojutla Infonavit'!L688,'Gastos Jojutla Infonavit'!L725,'Gastos Jojutla Infonavit'!L726,'Gastos Jojutla Infonavit'!L752,'Gastos Jojutla Infonavit'!L753,'Gastos Jojutla Infonavit'!L754,'Gastos Jojutla Infonavit'!L755,'Gastos Jojutla Infonavit'!L762,'Gastos Jojutla Infonavit'!L763)</f>
        <v>109126.56000000004</v>
      </c>
      <c r="AF18" s="48"/>
      <c r="AH18" s="101"/>
      <c r="AI18" s="101">
        <f>SUM(E18:AF18)</f>
        <v>772693.8</v>
      </c>
    </row>
    <row r="19" spans="2:37" ht="15" customHeight="1" x14ac:dyDescent="0.35">
      <c r="B19" s="43"/>
      <c r="C19" s="43" t="s">
        <v>430</v>
      </c>
      <c r="D19" s="44"/>
      <c r="E19" s="45">
        <v>0</v>
      </c>
      <c r="F19" s="44"/>
      <c r="G19" s="45">
        <v>0</v>
      </c>
      <c r="H19" s="48"/>
      <c r="I19" s="45">
        <v>0</v>
      </c>
      <c r="J19" s="46"/>
      <c r="K19" s="45">
        <f>SUM('Gastos Jojutla Infonavit'!L51)</f>
        <v>2142998.96</v>
      </c>
      <c r="L19" s="48"/>
      <c r="M19" s="101">
        <f>SUM('Gastos Jojutla Infonavit'!L83,'Gastos Jojutla Infonavit'!L95)</f>
        <v>16964392.140000001</v>
      </c>
      <c r="N19" s="48"/>
      <c r="O19" s="101">
        <f>SUM('Gastos Jojutla Infonavit'!L149:L151,'Gastos Jojutla Infonavit'!L168)</f>
        <v>7339577.8799999999</v>
      </c>
      <c r="P19" s="48"/>
      <c r="Q19" s="101">
        <f>SUM('Gastos Jojutla Infonavit'!L195,'Gastos Jojutla Infonavit'!L210,'Gastos Jojutla Infonavit'!L218,'Gastos Jojutla Infonavit'!L223)</f>
        <v>4827999.4399999995</v>
      </c>
      <c r="R19" s="48"/>
      <c r="S19" s="101">
        <f>SUM('Gastos Jojutla Infonavit'!L245,'Gastos Jojutla Infonavit'!L246,'Gastos Jojutla Infonavit'!L248,'Gastos Jojutla Infonavit'!L251,'Gastos Jojutla Infonavit'!L253,'Gastos Jojutla Infonavit'!L254,'Gastos Jojutla Infonavit'!L247)</f>
        <v>12419253.140000001</v>
      </c>
      <c r="T19" s="101"/>
      <c r="U19" s="101">
        <f>SUM('Gastos Jojutla Infonavit'!L280,'Gastos Jojutla Infonavit'!L287,'Gastos Jojutla Infonavit'!L289,'Gastos Jojutla Infonavit'!L296,'Gastos Jojutla Infonavit'!L297,'Gastos Jojutla Infonavit'!L298,'Gastos Jojutla Infonavit'!L299,'Gastos Jojutla Infonavit'!L306)</f>
        <v>9909446.9700000007</v>
      </c>
      <c r="V19" s="48"/>
      <c r="W19" s="101">
        <f>SUM('Gastos Jojutla Infonavit'!L339,'Gastos Jojutla Infonavit'!L346,'Gastos Jojutla Infonavit'!L349,'Gastos Jojutla Infonavit'!L354,'Gastos Jojutla Infonavit'!L355,'Gastos Jojutla Infonavit'!L356,'Gastos Jojutla Infonavit'!L378,'Gastos Jojutla Infonavit'!L385,'Gastos Jojutla Infonavit'!L386,'Gastos Jojutla Infonavit'!L387)</f>
        <v>15017712.27</v>
      </c>
      <c r="X19" s="48"/>
      <c r="Y19" s="101">
        <v>4845470.8100000005</v>
      </c>
      <c r="Z19" s="48"/>
      <c r="AA19" s="101">
        <v>9986584.870000001</v>
      </c>
      <c r="AB19" s="48"/>
      <c r="AC19" s="101">
        <f>SUM('Gastos Jojutla Infonavit'!L566,'Gastos Jojutla Infonavit'!L567,'Gastos Jojutla Infonavit'!L574,'Gastos Jojutla Infonavit'!L582,'Gastos Jojutla Infonavit'!L586,'Gastos Jojutla Infonavit'!L587,'Gastos Jojutla Infonavit'!L590,'Gastos Jojutla Infonavit'!L598,'Gastos Jojutla Infonavit'!L599,'Gastos Jojutla Infonavit'!L605,'Gastos Jojutla Infonavit'!L606,'Gastos Jojutla Infonavit'!L631,'Gastos Jojutla Infonavit'!L632,'Gastos Jojutla Infonavit'!L633,'Gastos Jojutla Infonavit'!L634)</f>
        <v>8080184.0499999989</v>
      </c>
      <c r="AD19" s="48"/>
      <c r="AE19" s="101">
        <f>SUM('Gastos Jojutla Infonavit'!L645,'Gastos Jojutla Infonavit'!L646,'Gastos Jojutla Infonavit'!L654,'Gastos Jojutla Infonavit'!L656,'Gastos Jojutla Infonavit'!L657,'Gastos Jojutla Infonavit'!L664,'Gastos Jojutla Infonavit'!L665,'Gastos Jojutla Infonavit'!L666,'Gastos Jojutla Infonavit'!L667,'Gastos Jojutla Infonavit'!L668,'Gastos Jojutla Infonavit'!L669,'Gastos Jojutla Infonavit'!L670,'Gastos Jojutla Infonavit'!L671,'Gastos Jojutla Infonavit'!L672,'Gastos Jojutla Infonavit'!L673,'Gastos Jojutla Infonavit'!L691,'Gastos Jojutla Infonavit'!L704,'Gastos Jojutla Infonavit'!L705,'Gastos Jojutla Infonavit'!L719,'Gastos Jojutla Infonavit'!L721,'Gastos Jojutla Infonavit'!L723,'Gastos Jojutla Infonavit'!L724)</f>
        <v>14168792.589999998</v>
      </c>
      <c r="AF19" s="48"/>
      <c r="AH19" s="101"/>
      <c r="AI19" s="101">
        <f>SUM(E19:AF19)</f>
        <v>105702413.12</v>
      </c>
    </row>
    <row r="20" spans="2:37" ht="15" customHeight="1" x14ac:dyDescent="0.35">
      <c r="B20" s="43"/>
      <c r="C20" s="47" t="s">
        <v>45</v>
      </c>
      <c r="D20" s="44"/>
      <c r="E20" s="45">
        <v>0</v>
      </c>
      <c r="F20" s="44"/>
      <c r="G20" s="45">
        <v>0</v>
      </c>
      <c r="H20" s="48"/>
      <c r="I20" s="45">
        <v>0</v>
      </c>
      <c r="J20" s="46"/>
      <c r="K20" s="45">
        <f>SUM('Gastos Jojutla Infonavit'!L36,)</f>
        <v>348000</v>
      </c>
      <c r="L20" s="48"/>
      <c r="M20" s="45">
        <f>SUM('Gastos Jojutla Infonavit'!L79,'Gastos Jojutla Infonavit'!L80,'Gastos Jojutla Infonavit'!L84,'Gastos Jojutla Infonavit'!L96)</f>
        <v>889442.72</v>
      </c>
      <c r="N20" s="48"/>
      <c r="O20" s="45">
        <f>SUM('Gastos Jojutla Infonavit'!L147,'Gastos Jojutla Infonavit'!L148,'Gastos Jojutla Infonavit'!L152,'Gastos Jojutla Infonavit'!L166,'Gastos Jojutla Infonavit'!L167)</f>
        <v>847441.42</v>
      </c>
      <c r="P20" s="48"/>
      <c r="Q20" s="101">
        <f>SUM('Gastos Jojutla Infonavit'!L208,'Gastos Jojutla Infonavit'!L209,'Gastos Jojutla Infonavit'!L217,'Gastos Jojutla Infonavit'!L220,'Gastos Jojutla Infonavit'!L221,'Gastos Jojutla Infonavit'!L222,'Gastos Jojutla Infonavit'!L243,'Gastos Jojutla Infonavit'!L244)</f>
        <v>1481502.2900000005</v>
      </c>
      <c r="R20" s="48"/>
      <c r="S20" s="101">
        <f>SUM('Gastos Jojutla Infonavit'!L249,'Gastos Jojutla Infonavit'!L250,'Gastos Jojutla Infonavit'!L252,'Gastos Jojutla Infonavit'!L255,'Gastos Jojutla Infonavit'!L256,'Gastos Jojutla Infonavit'!L271,'Gastos Jojutla Infonavit'!L272,'Gastos Jojutla Infonavit'!L274,'Gastos Jojutla Infonavit'!L273)</f>
        <v>490581.64</v>
      </c>
      <c r="T20" s="101"/>
      <c r="U20" s="101">
        <f>SUM('Gastos Jojutla Infonavit'!L281,'Gastos Jojutla Infonavit'!L285,'Gastos Jojutla Infonavit'!L286,'Gastos Jojutla Infonavit'!L288,'Gastos Jojutla Infonavit'!L294,'Gastos Jojutla Infonavit'!L295,'Gastos Jojutla Infonavit'!L305,'Gastos Jojutla Infonavit'!L307,'Gastos Jojutla Infonavit'!L308,'Gastos Jojutla Infonavit'!L328,'Gastos Jojutla Infonavit'!L329,'Gastos Jojutla Infonavit'!L330,'Gastos Jojutla Infonavit'!L331)</f>
        <v>857941.84999999986</v>
      </c>
      <c r="V20" s="48"/>
      <c r="W20" s="101">
        <f>SUM('Gastos Jojutla Infonavit'!L350,'Gastos Jojutla Infonavit'!L351,'Gastos Jojutla Infonavit'!L372,'Gastos Jojutla Infonavit'!L374,'Gastos Jojutla Infonavit'!L375,'Gastos Jojutla Infonavit'!L376,'Gastos Jojutla Infonavit'!L377,'Gastos Jojutla Infonavit'!L384,'Gastos Jojutla Infonavit'!L409,'Gastos Jojutla Infonavit'!L410,'Gastos Jojutla Infonavit'!L411,'Gastos Jojutla Infonavit'!L412)</f>
        <v>619161.65000000014</v>
      </c>
      <c r="X20" s="48"/>
      <c r="Y20" s="101">
        <v>661091.66000000015</v>
      </c>
      <c r="Z20" s="48"/>
      <c r="AA20" s="101">
        <v>401341.25</v>
      </c>
      <c r="AB20" s="48"/>
      <c r="AC20" s="101">
        <f>SUM('Gastos Jojutla Infonavit'!L572,'Gastos Jojutla Infonavit'!L573,'Gastos Jojutla Infonavit'!L583,'Gastos Jojutla Infonavit'!L584,'Gastos Jojutla Infonavit'!L585,'Gastos Jojutla Infonavit'!L588,'Gastos Jojutla Infonavit'!L589,'Gastos Jojutla Infonavit'!L608,'Gastos Jojutla Infonavit'!L609,'Gastos Jojutla Infonavit'!L610,'Gastos Jojutla Infonavit'!L623,'Gastos Jojutla Infonavit'!L624,'Gastos Jojutla Infonavit'!L625,'Gastos Jojutla Infonavit'!L626)</f>
        <v>780869.69000000018</v>
      </c>
      <c r="AD20" s="48"/>
      <c r="AE20" s="101">
        <f>SUM('Gastos Jojutla Infonavit'!L647,'Gastos Jojutla Infonavit'!L658,'Gastos Jojutla Infonavit'!L659,'Gastos Jojutla Infonavit'!L689,'Gastos Jojutla Infonavit'!L690,'Gastos Jojutla Infonavit'!L716,'Gastos Jojutla Infonavit'!L717,'Gastos Jojutla Infonavit'!L720,'Gastos Jojutla Infonavit'!L722,'Gastos Jojutla Infonavit'!L756,'Gastos Jojutla Infonavit'!L757,'Gastos Jojutla Infonavit'!L758,'Gastos Jojutla Infonavit'!L759)</f>
        <v>406405.02</v>
      </c>
      <c r="AF20" s="48"/>
      <c r="AH20" s="45"/>
      <c r="AI20" s="101">
        <f>SUM(E20:AF20)</f>
        <v>7783779.1900000013</v>
      </c>
    </row>
    <row r="21" spans="2:37" ht="7.5" customHeight="1" x14ac:dyDescent="0.35">
      <c r="B21" s="43"/>
      <c r="C21" s="37"/>
      <c r="D21" s="44"/>
      <c r="E21" s="45"/>
      <c r="F21" s="44"/>
      <c r="G21" s="45"/>
      <c r="H21" s="48"/>
      <c r="I21" s="45"/>
      <c r="J21" s="46"/>
      <c r="K21" s="45"/>
      <c r="L21" s="48"/>
      <c r="M21" s="45"/>
      <c r="N21" s="48"/>
      <c r="O21" s="45"/>
      <c r="P21" s="48"/>
      <c r="Q21" s="108"/>
      <c r="R21" s="48"/>
      <c r="S21" s="102"/>
      <c r="T21" s="48"/>
      <c r="U21" s="102"/>
      <c r="V21" s="48"/>
      <c r="W21" s="102"/>
      <c r="X21" s="48"/>
      <c r="Y21" s="102"/>
      <c r="Z21" s="48"/>
      <c r="AA21" s="102"/>
      <c r="AB21" s="48"/>
      <c r="AC21" s="102"/>
      <c r="AD21" s="48"/>
      <c r="AE21" s="102"/>
      <c r="AF21" s="48"/>
      <c r="AH21" s="45"/>
      <c r="AI21" s="42"/>
    </row>
    <row r="22" spans="2:37" ht="15" customHeight="1" x14ac:dyDescent="0.35">
      <c r="B22" s="29" t="s">
        <v>770</v>
      </c>
      <c r="C22" s="29"/>
      <c r="D22" s="44"/>
      <c r="E22" s="32"/>
      <c r="F22" s="44"/>
      <c r="G22" s="32"/>
      <c r="H22" s="48"/>
      <c r="I22" s="32"/>
      <c r="J22" s="46"/>
      <c r="K22" s="32"/>
      <c r="L22" s="48"/>
      <c r="M22" s="32"/>
      <c r="N22" s="48"/>
      <c r="O22" s="32"/>
      <c r="P22" s="48"/>
      <c r="Q22" s="32"/>
      <c r="R22" s="48"/>
      <c r="S22" s="32"/>
      <c r="T22" s="48"/>
      <c r="U22" s="32"/>
      <c r="V22" s="48"/>
      <c r="W22" s="32"/>
      <c r="X22" s="48"/>
      <c r="Y22" s="32"/>
      <c r="Z22" s="48"/>
      <c r="AA22" s="32"/>
      <c r="AB22" s="48"/>
      <c r="AC22" s="32"/>
      <c r="AD22" s="48"/>
      <c r="AE22" s="32"/>
      <c r="AF22" s="48"/>
      <c r="AH22" s="45"/>
      <c r="AI22" s="32"/>
    </row>
    <row r="23" spans="2:37" x14ac:dyDescent="0.35">
      <c r="B23" s="50"/>
      <c r="C23" s="43" t="s">
        <v>767</v>
      </c>
      <c r="D23" s="52"/>
      <c r="E23" s="109">
        <f>(+E13+E14)*0.005</f>
        <v>43750.561500000003</v>
      </c>
      <c r="F23" s="110"/>
      <c r="G23" s="109">
        <f>(+G13+G14)*0.005</f>
        <v>50238.876000000004</v>
      </c>
      <c r="H23" s="111"/>
      <c r="I23" s="109">
        <f>(+I13+I14)*0.005</f>
        <v>150494.71845000001</v>
      </c>
      <c r="J23" s="111"/>
      <c r="K23" s="109">
        <f>(+K13+K14)*0.005</f>
        <v>65430.6927</v>
      </c>
      <c r="L23" s="111"/>
      <c r="M23" s="109">
        <f>(+M13+M14)*0.005</f>
        <v>313084.17415000004</v>
      </c>
      <c r="N23" s="111"/>
      <c r="O23" s="109">
        <f>(+O13+O14)*0.005</f>
        <v>3430.66815</v>
      </c>
      <c r="P23" s="111"/>
      <c r="Q23" s="109">
        <f>(+Q13+Q14)*0.005</f>
        <v>55210.351999999992</v>
      </c>
      <c r="R23" s="48"/>
      <c r="S23" s="109">
        <f>(+S13+S14)*0.005</f>
        <v>334493.66224999999</v>
      </c>
      <c r="T23" s="48"/>
      <c r="U23" s="109">
        <f>(+U13+U14)*0.005</f>
        <v>5107.4533000000001</v>
      </c>
      <c r="V23" s="48"/>
      <c r="W23" s="109">
        <f>(+W13+W14)*0.005</f>
        <v>4480.5731500000002</v>
      </c>
      <c r="X23" s="48"/>
      <c r="Y23" s="109">
        <f>(+Y13+Y14)*0.005</f>
        <v>4319.6246500000007</v>
      </c>
      <c r="Z23" s="48"/>
      <c r="AA23" s="109">
        <f>(+AA13+AA14)*0.005</f>
        <v>3709.5794000000001</v>
      </c>
      <c r="AB23" s="48"/>
      <c r="AC23" s="109">
        <f>(+AC13+AC14)*0.005</f>
        <v>3847.6096000000002</v>
      </c>
      <c r="AD23" s="48"/>
      <c r="AE23" s="109">
        <f>(+AE13+AE14)*0.005</f>
        <v>3388.3222999999998</v>
      </c>
      <c r="AF23" s="48"/>
      <c r="AG23" s="45"/>
      <c r="AH23" s="45"/>
      <c r="AI23" s="33">
        <f>SUM(E23:AF23)</f>
        <v>1040986.8676</v>
      </c>
      <c r="AJ23" s="55"/>
      <c r="AK23" s="56"/>
    </row>
    <row r="24" spans="2:37" ht="7.5" customHeight="1" x14ac:dyDescent="0.35">
      <c r="B24" s="50"/>
      <c r="C24" s="51"/>
      <c r="D24" s="52"/>
      <c r="E24" s="53"/>
      <c r="F24" s="52"/>
      <c r="G24" s="53"/>
      <c r="H24" s="54"/>
      <c r="I24" s="55"/>
      <c r="J24" s="54"/>
      <c r="K24" s="55"/>
      <c r="L24" s="54"/>
      <c r="M24" s="55"/>
      <c r="N24" s="54"/>
      <c r="O24" s="55"/>
      <c r="P24" s="54"/>
      <c r="Q24" s="55"/>
      <c r="R24" s="54"/>
      <c r="S24" s="55"/>
      <c r="T24" s="54"/>
      <c r="U24" s="55"/>
      <c r="V24" s="54"/>
      <c r="W24" s="55"/>
      <c r="X24" s="54"/>
      <c r="Y24" s="55"/>
      <c r="Z24" s="54"/>
      <c r="AA24" s="55"/>
      <c r="AB24" s="54"/>
      <c r="AC24" s="55"/>
      <c r="AD24" s="54"/>
      <c r="AE24" s="55"/>
      <c r="AF24" s="54"/>
      <c r="AH24" s="55"/>
      <c r="AI24" s="56"/>
    </row>
    <row r="25" spans="2:37" ht="14.5" customHeight="1" x14ac:dyDescent="0.35">
      <c r="B25" s="107" t="s">
        <v>47</v>
      </c>
      <c r="C25" s="105"/>
      <c r="D25" s="57"/>
      <c r="E25" s="58">
        <f>+E10+E12-E16-E23</f>
        <v>8706361.7385000009</v>
      </c>
      <c r="F25" s="57"/>
      <c r="G25" s="58">
        <f>+G10+G12-G16-G23</f>
        <v>18568780.422500003</v>
      </c>
      <c r="H25" s="59"/>
      <c r="I25" s="58">
        <f>+I10+I12-I16-I23</f>
        <v>48348185.40405</v>
      </c>
      <c r="J25" s="59"/>
      <c r="K25" s="58">
        <f>+K10+K12-K16-K23</f>
        <v>58683722.651349999</v>
      </c>
      <c r="L25" s="59"/>
      <c r="M25" s="58">
        <f>+M10+M12-M16-M23</f>
        <v>102806872.4472</v>
      </c>
      <c r="N25" s="59"/>
      <c r="O25" s="58">
        <f>+O10+O12-O16-O23</f>
        <v>94985990.879050002</v>
      </c>
      <c r="P25" s="59"/>
      <c r="Q25" s="58">
        <f>+Q10+Q12-Q16-Q23</f>
        <v>99334072.067049995</v>
      </c>
      <c r="R25" s="59"/>
      <c r="S25" s="58">
        <f>+S10+S12-S16-S23</f>
        <v>152697936.6248</v>
      </c>
      <c r="T25" s="59"/>
      <c r="U25" s="58">
        <f>+U10+U12-U16-U23</f>
        <v>142610189.55149999</v>
      </c>
      <c r="V25" s="59"/>
      <c r="W25" s="58">
        <f>+W10+W12-W16-W23</f>
        <v>127386251.63312249</v>
      </c>
      <c r="X25" s="59"/>
      <c r="Y25" s="58">
        <f>+Y10+Y12-Y16-Y23</f>
        <v>122363259.20847249</v>
      </c>
      <c r="Z25" s="59"/>
      <c r="AA25" s="58">
        <f>+AA10+AA12-AA16-AA23</f>
        <v>112403059.99907248</v>
      </c>
      <c r="AB25" s="59"/>
      <c r="AC25" s="58">
        <f>+AC10+AC12-AC16-AC23</f>
        <v>104015529.17947249</v>
      </c>
      <c r="AD25" s="59"/>
      <c r="AE25" s="58">
        <f>+AE10+AE12-AE16-AE23</f>
        <v>89817376.13717249</v>
      </c>
      <c r="AF25" s="59"/>
      <c r="AH25" s="55"/>
      <c r="AI25" s="58">
        <f>+AI10+AI12-AI16-AI23</f>
        <v>89817376.13717252</v>
      </c>
    </row>
    <row r="26" spans="2:37" x14ac:dyDescent="0.35">
      <c r="B26" s="7"/>
      <c r="C26" s="7"/>
      <c r="D26" s="9"/>
      <c r="E26" s="8"/>
      <c r="F26" s="9"/>
      <c r="G26" s="8"/>
      <c r="H26" s="11"/>
      <c r="I26" s="7"/>
      <c r="J26" s="11"/>
      <c r="K26" s="7"/>
      <c r="L26" s="11"/>
      <c r="M26" s="7"/>
      <c r="N26" s="11"/>
      <c r="O26" s="7"/>
      <c r="P26" s="11"/>
      <c r="Q26" s="7"/>
      <c r="R26" s="11"/>
      <c r="S26" s="7"/>
      <c r="T26" s="11"/>
      <c r="U26" s="7"/>
      <c r="V26" s="11"/>
      <c r="W26" s="7"/>
      <c r="X26" s="11"/>
      <c r="Y26" s="7"/>
      <c r="Z26" s="11"/>
      <c r="AA26" s="7"/>
      <c r="AB26" s="11"/>
      <c r="AC26" s="7"/>
      <c r="AD26" s="11"/>
      <c r="AE26" s="7"/>
      <c r="AF26" s="11"/>
      <c r="AH26" s="7"/>
    </row>
    <row r="27" spans="2:37" x14ac:dyDescent="0.35">
      <c r="E27" s="149"/>
      <c r="G27" s="149"/>
      <c r="I27" s="149"/>
      <c r="K27" s="149"/>
      <c r="M27" s="149"/>
      <c r="O27" s="149"/>
      <c r="Q27" s="149"/>
      <c r="S27" s="149"/>
      <c r="U27" s="149"/>
      <c r="W27" s="149"/>
      <c r="Y27" s="149"/>
      <c r="AA27" s="149"/>
      <c r="AC27" s="149"/>
      <c r="AE27" s="149"/>
      <c r="AI27" s="97"/>
    </row>
    <row r="28" spans="2:37" x14ac:dyDescent="0.35">
      <c r="E28" s="150"/>
      <c r="G28" s="97"/>
      <c r="M28" s="97"/>
      <c r="O28" s="97"/>
      <c r="S28" s="97"/>
      <c r="AE28" s="97"/>
      <c r="AH28" s="97"/>
      <c r="AI28" s="97"/>
    </row>
    <row r="29" spans="2:37" x14ac:dyDescent="0.35">
      <c r="G29" s="112"/>
      <c r="M29" s="97"/>
      <c r="O29" s="97"/>
      <c r="AE29" s="150"/>
      <c r="AH29" s="97"/>
      <c r="AI29" s="150"/>
    </row>
    <row r="30" spans="2:37" x14ac:dyDescent="0.35">
      <c r="E30" s="97"/>
      <c r="G30" s="97"/>
      <c r="I30" s="97"/>
      <c r="K30" s="97"/>
      <c r="M30" s="97"/>
      <c r="O30" s="97"/>
      <c r="Q30" s="97"/>
      <c r="S30" s="97"/>
      <c r="U30" s="97"/>
      <c r="W30" s="97"/>
      <c r="Y30" s="97"/>
      <c r="AA30" s="97"/>
      <c r="AC30" s="97"/>
      <c r="AE30" s="97"/>
      <c r="AI30" s="97"/>
    </row>
    <row r="31" spans="2:37" x14ac:dyDescent="0.35">
      <c r="G31" s="97"/>
      <c r="I31" s="97"/>
      <c r="K31" s="97"/>
      <c r="M31" s="97"/>
      <c r="O31" s="97"/>
      <c r="Q31" s="97"/>
      <c r="S31" s="97"/>
      <c r="U31" s="97"/>
      <c r="W31" s="97"/>
      <c r="Y31" s="97"/>
      <c r="AA31" s="97"/>
      <c r="AC31" s="97"/>
      <c r="AE31" s="97"/>
      <c r="AI31" s="97"/>
    </row>
    <row r="32" spans="2:37" x14ac:dyDescent="0.35">
      <c r="AE32" s="183"/>
      <c r="AI32" s="97"/>
    </row>
    <row r="33" spans="5:35" x14ac:dyDescent="0.35">
      <c r="E33" s="97"/>
      <c r="G33" s="97"/>
      <c r="I33" s="97"/>
      <c r="K33" s="97"/>
      <c r="M33" s="97"/>
      <c r="O33" s="97"/>
      <c r="Q33" s="97"/>
      <c r="S33" s="97"/>
      <c r="U33" s="97"/>
      <c r="W33" s="97"/>
      <c r="Y33" s="97"/>
      <c r="AA33" s="97"/>
      <c r="AC33" s="97"/>
      <c r="AE33" s="97"/>
      <c r="AI33" s="97"/>
    </row>
  </sheetData>
  <mergeCells count="3">
    <mergeCell ref="B2:AH5"/>
    <mergeCell ref="E7:W7"/>
    <mergeCell ref="Y7:AE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Gastos Jojutla Infonavit</vt:lpstr>
      <vt:lpstr>Donativos Recibidos</vt:lpstr>
      <vt:lpstr>Resumen Agregado de Gastos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Berenice</dc:creator>
  <cp:lastModifiedBy>Adriana</cp:lastModifiedBy>
  <dcterms:created xsi:type="dcterms:W3CDTF">2018-07-23T23:39:18Z</dcterms:created>
  <dcterms:modified xsi:type="dcterms:W3CDTF">2022-05-18T00:26:05Z</dcterms:modified>
</cp:coreProperties>
</file>