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Adriana\Downloads\"/>
    </mc:Choice>
  </mc:AlternateContent>
  <xr:revisionPtr revIDLastSave="0" documentId="13_ncr:1_{AC19D188-39C9-4016-8026-F1DE714DA207}" xr6:coauthVersionLast="36" xr6:coauthVersionMax="36" xr10:uidLastSave="{00000000-0000-0000-0000-000000000000}"/>
  <bookViews>
    <workbookView xWindow="0" yWindow="0" windowWidth="19200" windowHeight="6930" xr2:uid="{00000000-000D-0000-FFFF-FFFF00000000}"/>
  </bookViews>
  <sheets>
    <sheet name="Gastos Jojutla Infonavit" sheetId="2" r:id="rId1"/>
    <sheet name="Donativos Recibidos" sheetId="6" r:id="rId2"/>
    <sheet name="Resumen Agregado de Gastos " sheetId="4" state="hidden" r:id="rId3"/>
    <sheet name="Rendimientos y Donativos" sheetId="7" state="hidden" r:id="rId4"/>
  </sheets>
  <definedNames>
    <definedName name="_xlnm._FilterDatabase" localSheetId="1" hidden="1">'Donativos Recibidos'!$B$8:$I$35</definedName>
    <definedName name="_xlnm._FilterDatabase" localSheetId="0" hidden="1">'Gastos Jojutla Infonavit'!$B$5:$P$416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3" i="4" l="1"/>
  <c r="W18" i="4"/>
  <c r="W17" i="4"/>
  <c r="W20" i="4"/>
  <c r="W19" i="4"/>
  <c r="L416" i="2"/>
  <c r="L414" i="2"/>
  <c r="L412" i="2"/>
  <c r="L410" i="2"/>
  <c r="L408" i="2"/>
  <c r="L406" i="2"/>
  <c r="L404" i="2"/>
  <c r="L402" i="2"/>
  <c r="L400" i="2"/>
  <c r="L398" i="2"/>
  <c r="W16" i="4" l="1"/>
  <c r="U23" i="4" l="1"/>
  <c r="U19" i="4"/>
  <c r="L335" i="2"/>
  <c r="L333" i="2"/>
  <c r="L331" i="2"/>
  <c r="L329" i="2"/>
  <c r="U20" i="4" s="1"/>
  <c r="L327" i="2"/>
  <c r="U18" i="4" s="1"/>
  <c r="L325" i="2"/>
  <c r="L323" i="2"/>
  <c r="L321" i="2"/>
  <c r="L319" i="2"/>
  <c r="L317" i="2"/>
  <c r="U12" i="4"/>
  <c r="L315" i="2" l="1"/>
  <c r="U17" i="4" s="1"/>
  <c r="U16" i="4" l="1"/>
  <c r="L278" i="2" l="1"/>
  <c r="S19" i="4" l="1"/>
  <c r="S13" i="4"/>
  <c r="S23" i="4" s="1"/>
  <c r="G37" i="6"/>
  <c r="S12" i="4" l="1"/>
  <c r="L276" i="2"/>
  <c r="L274" i="2"/>
  <c r="L272" i="2"/>
  <c r="S20" i="4" s="1"/>
  <c r="L270" i="2"/>
  <c r="L268" i="2"/>
  <c r="L266" i="2"/>
  <c r="L264" i="2"/>
  <c r="L262" i="2"/>
  <c r="L260" i="2"/>
  <c r="S18" i="4" l="1"/>
  <c r="S17" i="4"/>
  <c r="L23" i="2"/>
  <c r="S16" i="4" l="1"/>
  <c r="Z23" i="2"/>
  <c r="E16" i="4"/>
  <c r="Q19" i="4" l="1"/>
  <c r="Q20" i="4"/>
  <c r="I23" i="4"/>
  <c r="Q13" i="4"/>
  <c r="M23" i="4"/>
  <c r="K23" i="4"/>
  <c r="G23" i="4"/>
  <c r="E23" i="4"/>
  <c r="Q23" i="4" l="1"/>
  <c r="Q12" i="4"/>
  <c r="L235" i="2" l="1"/>
  <c r="L231" i="2"/>
  <c r="L242" i="2" l="1"/>
  <c r="L240" i="2"/>
  <c r="L238" i="2"/>
  <c r="L233" i="2"/>
  <c r="L229" i="2"/>
  <c r="L227" i="2"/>
  <c r="Q17" i="4" s="1"/>
  <c r="Q18" i="4" l="1"/>
  <c r="Q16" i="4" s="1"/>
  <c r="O10" i="7"/>
  <c r="M10" i="7"/>
  <c r="K10" i="7"/>
  <c r="I10" i="7"/>
  <c r="G10" i="7"/>
  <c r="E10" i="7"/>
  <c r="O14" i="4"/>
  <c r="O23" i="4" s="1"/>
  <c r="AA23" i="4" s="1"/>
  <c r="AA10" i="7" l="1"/>
  <c r="O20" i="4"/>
  <c r="O12" i="4" l="1"/>
  <c r="O19" i="4"/>
  <c r="L191" i="2" l="1"/>
  <c r="L187" i="2" l="1"/>
  <c r="L185" i="2"/>
  <c r="L183" i="2"/>
  <c r="L181" i="2"/>
  <c r="O18" i="4" s="1"/>
  <c r="L178" i="2"/>
  <c r="O17" i="4" l="1"/>
  <c r="O16" i="4" s="1"/>
  <c r="E12" i="4"/>
  <c r="E25" i="4" s="1"/>
  <c r="G10" i="4" l="1"/>
  <c r="M19" i="4"/>
  <c r="M20" i="4"/>
  <c r="K20" i="4" l="1"/>
  <c r="K19" i="4"/>
  <c r="L10" i="2" l="1"/>
  <c r="K12" i="4" l="1"/>
  <c r="I12" i="4"/>
  <c r="G12" i="4"/>
  <c r="M12" i="4"/>
  <c r="AA12" i="4" l="1"/>
  <c r="L125" i="2"/>
  <c r="L123" i="2"/>
  <c r="L61" i="2"/>
  <c r="L60" i="2"/>
  <c r="L59" i="2"/>
  <c r="L58" i="2"/>
  <c r="L57" i="2"/>
  <c r="K17" i="4" s="1"/>
  <c r="L24" i="2"/>
  <c r="L22" i="2"/>
  <c r="L21" i="2"/>
  <c r="I17" i="4" l="1"/>
  <c r="K18" i="4"/>
  <c r="K16" i="4" s="1"/>
  <c r="I18" i="4"/>
  <c r="I16" i="4" l="1"/>
  <c r="G17" i="4"/>
  <c r="G16" i="4" s="1"/>
  <c r="G25" i="4" s="1"/>
  <c r="L126" i="2"/>
  <c r="L124" i="2"/>
  <c r="L122" i="2"/>
  <c r="L121" i="2"/>
  <c r="L120" i="2"/>
  <c r="L423" i="2" s="1"/>
  <c r="M18" i="4" l="1"/>
  <c r="M17" i="4"/>
  <c r="I10" i="4"/>
  <c r="G27" i="2" l="1"/>
  <c r="M16" i="4"/>
  <c r="AA16" i="4" s="1"/>
  <c r="AA25" i="4" s="1"/>
  <c r="I25" i="4"/>
  <c r="K10" i="4" s="1"/>
  <c r="K25" i="4" l="1"/>
  <c r="M10" i="4" s="1"/>
  <c r="M25" i="4" s="1"/>
  <c r="O10" i="4" s="1"/>
  <c r="O25" i="4" l="1"/>
  <c r="Q10" i="4" s="1"/>
  <c r="Q25" i="4" s="1"/>
  <c r="S10" i="4" s="1"/>
  <c r="S25" i="4" s="1"/>
  <c r="U10" i="4" s="1"/>
  <c r="U25" i="4" s="1"/>
  <c r="W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 HP</author>
    <author>Mariana</author>
    <author>Alberto-PC</author>
  </authors>
  <commentList>
    <comment ref="L95" authorId="0" shapeId="0" xr:uid="{00000000-0006-0000-0000-000001000000}">
      <text>
        <r>
          <rPr>
            <sz val="9"/>
            <color indexed="81"/>
            <rFont val="Tahoma"/>
            <family val="2"/>
          </rPr>
          <t xml:space="preserve">Se realizarón dos pago:
1) $3,500,000.00
2) $3,327,150.59
</t>
        </r>
      </text>
    </comment>
    <comment ref="L236" authorId="1" shapeId="0" xr:uid="{00000000-0006-0000-0000-000002000000}">
      <text>
        <r>
          <rPr>
            <sz val="9"/>
            <color indexed="81"/>
            <rFont val="Tahoma"/>
            <family val="2"/>
          </rPr>
          <t>Pago de finiquito entregado en efectivo por nuestra representante legal</t>
        </r>
      </text>
    </comment>
    <comment ref="L243" authorId="2" shapeId="0" xr:uid="{00000000-0006-0000-0000-000003000000}">
      <text>
        <r>
          <rPr>
            <sz val="9"/>
            <color indexed="81"/>
            <rFont val="Tahoma"/>
            <family val="2"/>
          </rPr>
          <t>El complemento de pago se realizó el 17/09/2018</t>
        </r>
      </text>
    </comment>
    <comment ref="L298" authorId="2" shapeId="0" xr:uid="{00000000-0006-0000-0000-000004000000}">
      <text>
        <r>
          <rPr>
            <sz val="9"/>
            <color indexed="81"/>
            <rFont val="Tahoma"/>
            <family val="2"/>
          </rPr>
          <t>El pago se realizó en dos partes</t>
        </r>
      </text>
    </comment>
  </commentList>
</comments>
</file>

<file path=xl/sharedStrings.xml><?xml version="1.0" encoding="utf-8"?>
<sst xmlns="http://schemas.openxmlformats.org/spreadsheetml/2006/main" count="4556" uniqueCount="1318">
  <si>
    <t>Folio</t>
  </si>
  <si>
    <t>Beneficiario</t>
  </si>
  <si>
    <t>Descripción</t>
  </si>
  <si>
    <t>Tipo de Gasto</t>
  </si>
  <si>
    <t>Juan Paratore García</t>
  </si>
  <si>
    <t>Viáticos (Gasolina)</t>
  </si>
  <si>
    <t>Ruth Cantera Quintero</t>
  </si>
  <si>
    <t>Folio 6256</t>
  </si>
  <si>
    <t xml:space="preserve">Impresión de planos </t>
  </si>
  <si>
    <t>Folio 6336</t>
  </si>
  <si>
    <t>Folio 6338</t>
  </si>
  <si>
    <t>Viáticos (Comida)</t>
  </si>
  <si>
    <t>Folio 6360</t>
  </si>
  <si>
    <t>6AA17F42</t>
  </si>
  <si>
    <t>Folio 6373</t>
  </si>
  <si>
    <t>Folio 6376</t>
  </si>
  <si>
    <t>6AEB8095</t>
  </si>
  <si>
    <t>Folio 6380</t>
  </si>
  <si>
    <t>Viáticos (Hospedaje)</t>
  </si>
  <si>
    <t>Gustavo López Rosas</t>
  </si>
  <si>
    <t>Publicidad</t>
  </si>
  <si>
    <t>Fondo Nacional de Infraestructura</t>
  </si>
  <si>
    <t>Viáticos (Casetas)</t>
  </si>
  <si>
    <t>Martina Delia Zavaleta Garduño</t>
  </si>
  <si>
    <t>Vale Azul</t>
  </si>
  <si>
    <t>Hidratantes</t>
  </si>
  <si>
    <t>Naumex Cuernavaca</t>
  </si>
  <si>
    <t>Folio 6396</t>
  </si>
  <si>
    <t>Pago de anticipo relativo a la construcción de la Capilla Santa Cruz</t>
  </si>
  <si>
    <t>Folio 6419</t>
  </si>
  <si>
    <t>Amanda Beatriz Aranda Alvarado</t>
  </si>
  <si>
    <t>Concepto</t>
  </si>
  <si>
    <t>Viáticos</t>
  </si>
  <si>
    <t>Abril</t>
  </si>
  <si>
    <t>Mayo</t>
  </si>
  <si>
    <t>Nómina</t>
  </si>
  <si>
    <t>Operación y supervisión</t>
  </si>
  <si>
    <t>Papelería</t>
  </si>
  <si>
    <t>Intervención Social</t>
  </si>
  <si>
    <t>Informática</t>
  </si>
  <si>
    <t>Difusión</t>
  </si>
  <si>
    <t>Distribuidora Liverpool S.A. de C.V.</t>
  </si>
  <si>
    <t>AMEX</t>
  </si>
  <si>
    <t>Egresos</t>
  </si>
  <si>
    <t>Saldo inicial (abril 2018)</t>
  </si>
  <si>
    <t>Gastos Relacionados con la obra</t>
  </si>
  <si>
    <t>Rendimientos</t>
  </si>
  <si>
    <t xml:space="preserve">Saldo final </t>
  </si>
  <si>
    <t>Acumulado</t>
  </si>
  <si>
    <t>Junio</t>
  </si>
  <si>
    <t>Julio</t>
  </si>
  <si>
    <t>Agosto</t>
  </si>
  <si>
    <t>Septiembre</t>
  </si>
  <si>
    <t>Octubre</t>
  </si>
  <si>
    <t>Noviembre</t>
  </si>
  <si>
    <t>Diciembre</t>
  </si>
  <si>
    <t>Ingresos</t>
  </si>
  <si>
    <t>Donativos recibidos</t>
  </si>
  <si>
    <t xml:space="preserve">Mauricio Hidalgo Colín </t>
  </si>
  <si>
    <t xml:space="preserve">Estación de Servicio Teramo S.A. de C.V. </t>
  </si>
  <si>
    <t>Miriam Yazmín Flores Jiménez</t>
  </si>
  <si>
    <t xml:space="preserve">Valores Energéticos S.A. de C.V. </t>
  </si>
  <si>
    <t>I+D México S.A. de C.V.</t>
  </si>
  <si>
    <t>Roberta Aguilar Núñez</t>
  </si>
  <si>
    <t xml:space="preserve">Jace Internacional S.A. de C.V. </t>
  </si>
  <si>
    <t>Enrique Vega Martínez</t>
  </si>
  <si>
    <t xml:space="preserve">Dicontech S.A. de C.V. </t>
  </si>
  <si>
    <t>Mes de Comprobación</t>
  </si>
  <si>
    <t>Folio 6391</t>
  </si>
  <si>
    <t>Folio 6427</t>
  </si>
  <si>
    <t>Folio 6442</t>
  </si>
  <si>
    <t>Folio 6443</t>
  </si>
  <si>
    <t>Folio 6444</t>
  </si>
  <si>
    <t>Folio 6445</t>
  </si>
  <si>
    <t>Folio 6461</t>
  </si>
  <si>
    <t>Folio 6473</t>
  </si>
  <si>
    <t>Folio 6496</t>
  </si>
  <si>
    <t>Folio 6511</t>
  </si>
  <si>
    <t>Folio 6515</t>
  </si>
  <si>
    <t>Folio 6516</t>
  </si>
  <si>
    <t>Folio 6531</t>
  </si>
  <si>
    <t>Folio 6565</t>
  </si>
  <si>
    <t>Folio 6568</t>
  </si>
  <si>
    <t xml:space="preserve">AMEX </t>
  </si>
  <si>
    <t>Folio 6431</t>
  </si>
  <si>
    <t>Tiendas Soriana S.A. de C.V.</t>
  </si>
  <si>
    <t>Galmont S.A. de C.V.</t>
  </si>
  <si>
    <t xml:space="preserve">Raquel Jiménez Trujillo </t>
  </si>
  <si>
    <t xml:space="preserve">Manuel Salvador Hernández García </t>
  </si>
  <si>
    <t>Vale azul (Ruth Cantera)</t>
  </si>
  <si>
    <t>Restaurante Tortuga Cucufata</t>
  </si>
  <si>
    <t>Mauricio Stefano Hudorovich Hernández</t>
  </si>
  <si>
    <t xml:space="preserve">Rosa Lorenzo López </t>
  </si>
  <si>
    <t>Mirna Margarita López Pineda</t>
  </si>
  <si>
    <t>Berenice Pérez Balcazar</t>
  </si>
  <si>
    <t xml:space="preserve">Aristeo Brito Bustamante </t>
  </si>
  <si>
    <t xml:space="preserve">Zoila Victoria Leyva Pineda </t>
  </si>
  <si>
    <t>Materiales</t>
  </si>
  <si>
    <t>62624FA3</t>
  </si>
  <si>
    <t>76AC17F7</t>
  </si>
  <si>
    <t>E0B52B4E</t>
  </si>
  <si>
    <t>FC03B13A</t>
  </si>
  <si>
    <t>9565D1CB</t>
  </si>
  <si>
    <t>B37B9E96</t>
  </si>
  <si>
    <t>27A4CDA8</t>
  </si>
  <si>
    <t>24E426D4</t>
  </si>
  <si>
    <t>AAA18667</t>
  </si>
  <si>
    <t>1B1053CC</t>
  </si>
  <si>
    <t>7893FCD3</t>
  </si>
  <si>
    <t>85330B69</t>
  </si>
  <si>
    <t>A7FB6AAD</t>
  </si>
  <si>
    <t>FC5476B2</t>
  </si>
  <si>
    <t xml:space="preserve">Mauricio Stefano Hudorovich Hernández </t>
  </si>
  <si>
    <t>Viáticos (Recarga de TAG)</t>
  </si>
  <si>
    <t xml:space="preserve">Miguel Ángel Rojas Esquivel </t>
  </si>
  <si>
    <t xml:space="preserve">Office Depot S.A. de C.V. </t>
  </si>
  <si>
    <t>Supervisión de obra de la Capilla de la Santa Cruz</t>
  </si>
  <si>
    <t>Marcador permanente</t>
  </si>
  <si>
    <t>Listón</t>
  </si>
  <si>
    <t>Pago inicial relativo a la supervisión y post construccion de la Alameda</t>
  </si>
  <si>
    <t>Pago inicial relativo a la supervisión y post construccion de la Capilla Santa Cruz</t>
  </si>
  <si>
    <t>4A47920F</t>
  </si>
  <si>
    <t>Materiales varios</t>
  </si>
  <si>
    <t>Vale azul</t>
  </si>
  <si>
    <t>Araceli Godínez Vargas</t>
  </si>
  <si>
    <t>Blanca Celia Landa Gutiérrez</t>
  </si>
  <si>
    <t>Gas Bra S.A. de C.V.</t>
  </si>
  <si>
    <t xml:space="preserve">Saúl Francisco Díaz Hernández </t>
  </si>
  <si>
    <t>Flexómetro y gises</t>
  </si>
  <si>
    <t>Consecutivo</t>
  </si>
  <si>
    <t>Fecha de Factura o Vale</t>
  </si>
  <si>
    <t>Monto con impuestos</t>
  </si>
  <si>
    <t>Institucion Bancaria</t>
  </si>
  <si>
    <t>Cuenta</t>
  </si>
  <si>
    <t>Ficha transferencia / depósito</t>
  </si>
  <si>
    <t>22F3290B</t>
  </si>
  <si>
    <t>BBVA Bancomer</t>
  </si>
  <si>
    <t>No aplica</t>
  </si>
  <si>
    <t>Recibo</t>
  </si>
  <si>
    <t>Sí</t>
  </si>
  <si>
    <t>BC099FD2</t>
  </si>
  <si>
    <t>Reembolso Fondo Fijo Caja</t>
  </si>
  <si>
    <t>Factura / vale / recibo</t>
  </si>
  <si>
    <t>AF6D37B9</t>
  </si>
  <si>
    <t>Factura</t>
  </si>
  <si>
    <t>F4994348</t>
  </si>
  <si>
    <t>79B1ED6A</t>
  </si>
  <si>
    <t>Brenda Jule Gálvez Vallejo</t>
  </si>
  <si>
    <t>0559785</t>
  </si>
  <si>
    <t>787F1F3E</t>
  </si>
  <si>
    <t xml:space="preserve">Estación de Servicio Teramo, S.A. de C.V. </t>
  </si>
  <si>
    <t>Tiendas Extra S.A. de C.V. / I+D México, S.A. de C.V.</t>
  </si>
  <si>
    <t>BE03A6DD</t>
  </si>
  <si>
    <t>36F288BD</t>
  </si>
  <si>
    <t>Fecha de Pago / Transferencia</t>
  </si>
  <si>
    <t>ECD03BBC</t>
  </si>
  <si>
    <t>EAE9A33A</t>
  </si>
  <si>
    <t>9379A993</t>
  </si>
  <si>
    <t>9A2EDF24</t>
  </si>
  <si>
    <t>CF30F947</t>
  </si>
  <si>
    <t>D7B61B0F</t>
  </si>
  <si>
    <t>American Express</t>
  </si>
  <si>
    <t>E5A96AF2</t>
  </si>
  <si>
    <t>AA5E6DFD</t>
  </si>
  <si>
    <t>5E244CDF</t>
  </si>
  <si>
    <t>D41154C6</t>
  </si>
  <si>
    <t>E21E9BB8</t>
  </si>
  <si>
    <t>OCD724D5</t>
  </si>
  <si>
    <t>6AA63A33</t>
  </si>
  <si>
    <t>01763812</t>
  </si>
  <si>
    <t>CC799573</t>
  </si>
  <si>
    <t>377CB9F1</t>
  </si>
  <si>
    <t>633CA3F6</t>
  </si>
  <si>
    <t>11E0AF4A</t>
  </si>
  <si>
    <t>A411001E</t>
  </si>
  <si>
    <t>Operadora de Inmuebles del Sur de Morelos, S.A. de C.V.</t>
  </si>
  <si>
    <t>2AC3748D</t>
  </si>
  <si>
    <t>52BD3858</t>
  </si>
  <si>
    <t>3AD7F3E0</t>
  </si>
  <si>
    <t>38666F5C</t>
  </si>
  <si>
    <t>0A9377BA</t>
  </si>
  <si>
    <t>FD3F8A5E</t>
  </si>
  <si>
    <t>AAA14080</t>
  </si>
  <si>
    <t>06DDD83C</t>
  </si>
  <si>
    <t>0196055737</t>
  </si>
  <si>
    <t>1CE41168</t>
  </si>
  <si>
    <t>36CB2AF3</t>
  </si>
  <si>
    <t>A9FA7164</t>
  </si>
  <si>
    <t>EFB34FFF</t>
  </si>
  <si>
    <t>04EE2BB8</t>
  </si>
  <si>
    <t>AD2F97E5</t>
  </si>
  <si>
    <t>16442ABF</t>
  </si>
  <si>
    <t>CF117139</t>
  </si>
  <si>
    <t>Tiendas Soriana, S.A. de C.V.</t>
  </si>
  <si>
    <t>DF6D38F7</t>
  </si>
  <si>
    <t>Comercializadora M Y CH, S.A. de C.V.</t>
  </si>
  <si>
    <t>84DB47AE</t>
  </si>
  <si>
    <t>Folio 6337</t>
  </si>
  <si>
    <t>Office Depot de México, S.A. de C.V.</t>
  </si>
  <si>
    <t>Disco duro de 1TB</t>
  </si>
  <si>
    <t>06D30849</t>
  </si>
  <si>
    <t>3AA4ED5B</t>
  </si>
  <si>
    <t>2A3763BB</t>
  </si>
  <si>
    <t>C41AC066</t>
  </si>
  <si>
    <t>2B8AB4A0</t>
  </si>
  <si>
    <t>Desarrollador en Grupo Retrat, S.A. de C.V.</t>
  </si>
  <si>
    <t>Construcción Explanada Municipal / Zócalo</t>
  </si>
  <si>
    <t xml:space="preserve">Cariátide Arquitectos, S.A. de C.V. </t>
  </si>
  <si>
    <t>Supervisión de obra de la Explanda Municipal / Zócalo</t>
  </si>
  <si>
    <t>0A4881B0</t>
  </si>
  <si>
    <t>53A98FA7</t>
  </si>
  <si>
    <t>CIA. Hotelera Xalostoc, S.A. de C.V.</t>
  </si>
  <si>
    <t>9BB10CF6</t>
  </si>
  <si>
    <t>DBC459C1</t>
  </si>
  <si>
    <t>Estación de Servicio Zacatepec, S.A. de C.V.</t>
  </si>
  <si>
    <t>FA9FE777</t>
  </si>
  <si>
    <t>82245FAF</t>
  </si>
  <si>
    <t xml:space="preserve">Office Depot de México, S.A. de C.V. </t>
  </si>
  <si>
    <t>2BE773CB</t>
  </si>
  <si>
    <t>Abastecedora Lumen, S.A. de C.V.</t>
  </si>
  <si>
    <t>Papel Kron y cartucho de tinta</t>
  </si>
  <si>
    <t>F8D624E5</t>
  </si>
  <si>
    <t>0C89DAB4</t>
  </si>
  <si>
    <t>Pago de la estimación dos por los servicios integrales para la asistencia Técnico-Adimistrativa y Legal</t>
  </si>
  <si>
    <t>B70642F0</t>
  </si>
  <si>
    <t>27F56A13</t>
  </si>
  <si>
    <t>2C913F75</t>
  </si>
  <si>
    <t>Julio Enrique Hernández Delgado</t>
  </si>
  <si>
    <t>538F3F52</t>
  </si>
  <si>
    <t>62C326FF</t>
  </si>
  <si>
    <t>8F8E1519</t>
  </si>
  <si>
    <t>Estación de Servicio Teramo, S.A. de C.V.</t>
  </si>
  <si>
    <t>97ECD725</t>
  </si>
  <si>
    <t>2510F136</t>
  </si>
  <si>
    <t>750AFDC3</t>
  </si>
  <si>
    <t>69AC5E98</t>
  </si>
  <si>
    <t>B43EFE08</t>
  </si>
  <si>
    <t>0DC54D39</t>
  </si>
  <si>
    <t>2092DE0A</t>
  </si>
  <si>
    <t>579FD940</t>
  </si>
  <si>
    <t>6EEF2858</t>
  </si>
  <si>
    <t>8C292211</t>
  </si>
  <si>
    <t>812BEFFC</t>
  </si>
  <si>
    <t>7E4765EE</t>
  </si>
  <si>
    <t>C1AF2D4F</t>
  </si>
  <si>
    <t>0E117982</t>
  </si>
  <si>
    <t>46B2C853</t>
  </si>
  <si>
    <t>EA4ED2F6</t>
  </si>
  <si>
    <t>1E9E0DD3</t>
  </si>
  <si>
    <t>02CF4F64</t>
  </si>
  <si>
    <t>E7EA7F68</t>
  </si>
  <si>
    <t>ED4CC9B8</t>
  </si>
  <si>
    <t>7C3CAC78</t>
  </si>
  <si>
    <t>10A0D0FB</t>
  </si>
  <si>
    <t>810E2461</t>
  </si>
  <si>
    <t>E92D2E90</t>
  </si>
  <si>
    <t>953B4EDE</t>
  </si>
  <si>
    <t>21D88B66</t>
  </si>
  <si>
    <t>0104530632</t>
  </si>
  <si>
    <t>5966-FFC</t>
  </si>
  <si>
    <t xml:space="preserve">6208-FFC </t>
  </si>
  <si>
    <t xml:space="preserve">6237-FFC </t>
  </si>
  <si>
    <t>0E0F6C21</t>
  </si>
  <si>
    <t>1004</t>
  </si>
  <si>
    <t>1009</t>
  </si>
  <si>
    <t>14714E24</t>
  </si>
  <si>
    <t>4472B5F2</t>
  </si>
  <si>
    <t>Factura / Vale azul</t>
  </si>
  <si>
    <t>JM-001</t>
  </si>
  <si>
    <t>JM-002</t>
  </si>
  <si>
    <t>JM-003</t>
  </si>
  <si>
    <t>JM-004</t>
  </si>
  <si>
    <t>JM-005</t>
  </si>
  <si>
    <t>JM-006</t>
  </si>
  <si>
    <t>JM-007</t>
  </si>
  <si>
    <t>JM-008</t>
  </si>
  <si>
    <t>JM-009</t>
  </si>
  <si>
    <t>JM-010</t>
  </si>
  <si>
    <t>JM-011</t>
  </si>
  <si>
    <t>JM-012</t>
  </si>
  <si>
    <t>JM-013</t>
  </si>
  <si>
    <t>JM-014</t>
  </si>
  <si>
    <t>JM-015</t>
  </si>
  <si>
    <t>JM-016</t>
  </si>
  <si>
    <t>JM-017</t>
  </si>
  <si>
    <t>JM-018</t>
  </si>
  <si>
    <t>JM-019</t>
  </si>
  <si>
    <t>JM-020</t>
  </si>
  <si>
    <t>JM-021</t>
  </si>
  <si>
    <t>JM-022</t>
  </si>
  <si>
    <t>JM-023</t>
  </si>
  <si>
    <t>JM-024</t>
  </si>
  <si>
    <t>JM-025</t>
  </si>
  <si>
    <t>JM-026</t>
  </si>
  <si>
    <t>JM-027</t>
  </si>
  <si>
    <t>JM-028</t>
  </si>
  <si>
    <t>JM-029</t>
  </si>
  <si>
    <t>JM-030</t>
  </si>
  <si>
    <t>JM-031</t>
  </si>
  <si>
    <t>JM-032</t>
  </si>
  <si>
    <t>JM-033</t>
  </si>
  <si>
    <t>JM-034</t>
  </si>
  <si>
    <t>JM-035</t>
  </si>
  <si>
    <t>JM-036</t>
  </si>
  <si>
    <t>JM-037</t>
  </si>
  <si>
    <t>JM-038</t>
  </si>
  <si>
    <t>JM-039</t>
  </si>
  <si>
    <t>JM-040</t>
  </si>
  <si>
    <t>JM-041</t>
  </si>
  <si>
    <t>JM-042</t>
  </si>
  <si>
    <t>JM-043</t>
  </si>
  <si>
    <t>JM-044</t>
  </si>
  <si>
    <t>JM-045</t>
  </si>
  <si>
    <t>JM-046</t>
  </si>
  <si>
    <t>JM-047</t>
  </si>
  <si>
    <t>JM-048</t>
  </si>
  <si>
    <t>JM-049</t>
  </si>
  <si>
    <t>JM-050</t>
  </si>
  <si>
    <t>JM-051</t>
  </si>
  <si>
    <t>JM-052</t>
  </si>
  <si>
    <t>JM-053</t>
  </si>
  <si>
    <t>JM-054</t>
  </si>
  <si>
    <t>JM-055</t>
  </si>
  <si>
    <t>JM-056</t>
  </si>
  <si>
    <t>JM-057</t>
  </si>
  <si>
    <t>JM-058</t>
  </si>
  <si>
    <t>JM-059</t>
  </si>
  <si>
    <t>JM-060</t>
  </si>
  <si>
    <t>JM-061</t>
  </si>
  <si>
    <t>JM-062</t>
  </si>
  <si>
    <t>JM-063</t>
  </si>
  <si>
    <t>JM-064</t>
  </si>
  <si>
    <t>JM-065</t>
  </si>
  <si>
    <t>JM-066</t>
  </si>
  <si>
    <t>JM-067</t>
  </si>
  <si>
    <t>JM-068</t>
  </si>
  <si>
    <t>JM-069</t>
  </si>
  <si>
    <t>JM-070</t>
  </si>
  <si>
    <t>JM-071</t>
  </si>
  <si>
    <t>JM-072</t>
  </si>
  <si>
    <t>JM-073</t>
  </si>
  <si>
    <t>JM-074</t>
  </si>
  <si>
    <t>JM-075</t>
  </si>
  <si>
    <t>JM-076</t>
  </si>
  <si>
    <t>JM-077</t>
  </si>
  <si>
    <t>JM-078</t>
  </si>
  <si>
    <t>JM-079</t>
  </si>
  <si>
    <t>JM-080</t>
  </si>
  <si>
    <t>JM-081</t>
  </si>
  <si>
    <t>JM-082</t>
  </si>
  <si>
    <t>JM-083</t>
  </si>
  <si>
    <t>JM-084</t>
  </si>
  <si>
    <t>JM-085</t>
  </si>
  <si>
    <t>JM-086</t>
  </si>
  <si>
    <t>JM-087</t>
  </si>
  <si>
    <t>JM-088</t>
  </si>
  <si>
    <t>JM-089</t>
  </si>
  <si>
    <t>JM-090</t>
  </si>
  <si>
    <t>JM-091</t>
  </si>
  <si>
    <t>JM-092</t>
  </si>
  <si>
    <t>JM-093</t>
  </si>
  <si>
    <t>JM-094</t>
  </si>
  <si>
    <t>JM-095</t>
  </si>
  <si>
    <t>JM-096</t>
  </si>
  <si>
    <t>JM-097</t>
  </si>
  <si>
    <t>JM-098</t>
  </si>
  <si>
    <t>JM-099</t>
  </si>
  <si>
    <t>JM-100</t>
  </si>
  <si>
    <t>JM-101</t>
  </si>
  <si>
    <t>JM-102</t>
  </si>
  <si>
    <t>JM-103</t>
  </si>
  <si>
    <t>JM-104</t>
  </si>
  <si>
    <t>JM-105</t>
  </si>
  <si>
    <t>JM-106</t>
  </si>
  <si>
    <t>JM-107</t>
  </si>
  <si>
    <t>JM-108</t>
  </si>
  <si>
    <t>JM-109</t>
  </si>
  <si>
    <t>JM-110</t>
  </si>
  <si>
    <t>JM-111</t>
  </si>
  <si>
    <t>JM-112</t>
  </si>
  <si>
    <t>JM-113</t>
  </si>
  <si>
    <t>JM-114</t>
  </si>
  <si>
    <t>JM-115</t>
  </si>
  <si>
    <t>JM-116</t>
  </si>
  <si>
    <t>JM-117</t>
  </si>
  <si>
    <t>JM-118</t>
  </si>
  <si>
    <t>JM-119</t>
  </si>
  <si>
    <t>JM-120</t>
  </si>
  <si>
    <t>JM-121</t>
  </si>
  <si>
    <t>JM-122</t>
  </si>
  <si>
    <t>JM-123</t>
  </si>
  <si>
    <t>JM-124</t>
  </si>
  <si>
    <t>JM-125</t>
  </si>
  <si>
    <t>JM-126</t>
  </si>
  <si>
    <t>Construcción de la Capilla de la Santa Cruz</t>
  </si>
  <si>
    <t>Intervención Física</t>
  </si>
  <si>
    <t>Fecha Recibo Deducible</t>
  </si>
  <si>
    <t>No. Recibo Deducible</t>
  </si>
  <si>
    <t>Fecha Depósito Donativo</t>
  </si>
  <si>
    <t>Monto</t>
  </si>
  <si>
    <t>Cuenta depósito</t>
  </si>
  <si>
    <t>Observaciones</t>
  </si>
  <si>
    <t>30% Capilla de la Santa Cruz</t>
  </si>
  <si>
    <t>28/03/2018</t>
  </si>
  <si>
    <t>Entraron juntos recibos 73 y 74  por un monto de $8,750,112.30</t>
  </si>
  <si>
    <t>30% Alameda Municipal</t>
  </si>
  <si>
    <t>30% Zócalo y Jardín Municipal</t>
  </si>
  <si>
    <t xml:space="preserve">16/04/2018 </t>
  </si>
  <si>
    <t>Se depositó en dos transferencias</t>
  </si>
  <si>
    <t>17/04/2018</t>
  </si>
  <si>
    <t>Operación y Supervisión Fundación Hogares</t>
  </si>
  <si>
    <t>02/05/2018</t>
  </si>
  <si>
    <t>NA</t>
  </si>
  <si>
    <t>Gastos Relacionados con la Obra</t>
  </si>
  <si>
    <t>30%  Puente de los Suspiros</t>
  </si>
  <si>
    <t>07/06/2018</t>
  </si>
  <si>
    <t>Se traspasó a la cuenta 5737 el 08/06/2018</t>
  </si>
  <si>
    <t>70% Capilla de la Santa Cruz</t>
  </si>
  <si>
    <t>Supervisión Arquitectónica</t>
  </si>
  <si>
    <t>08/06/2018</t>
  </si>
  <si>
    <t>70% Alameda Municipal</t>
  </si>
  <si>
    <t>10/07/2018</t>
  </si>
  <si>
    <t>30% Espacios Públicos U.H. El Higuerón</t>
  </si>
  <si>
    <t>30% Calles Ricardo Sánchez y Gómez Farías</t>
  </si>
  <si>
    <t>30% Localidad del Higuerón</t>
  </si>
  <si>
    <t xml:space="preserve">30% Escuela Emiliano Zapata </t>
  </si>
  <si>
    <t xml:space="preserve">TOTAL </t>
  </si>
  <si>
    <t>Fecha oficio transferencia</t>
  </si>
  <si>
    <t>Se traspasó a la cuenta 5737 11/07/2018</t>
  </si>
  <si>
    <t>70% Zócalo y Jardín Municipal</t>
  </si>
  <si>
    <t>12/07/2018</t>
  </si>
  <si>
    <t>Se traspasó a la cuenta 5737 13/07/2018</t>
  </si>
  <si>
    <t>Imprevistos Zócalo y Jardín Municipal</t>
  </si>
  <si>
    <t>Imprevistos Capilla de la Santa Cruz</t>
  </si>
  <si>
    <t>Imprevistos Alameda Municipal</t>
  </si>
  <si>
    <t>N</t>
  </si>
  <si>
    <t>5536AA7C</t>
  </si>
  <si>
    <t>89E93095</t>
  </si>
  <si>
    <t>Folio Fiscal / 
No. Referencia</t>
  </si>
  <si>
    <t>Intervención Física - Obra</t>
  </si>
  <si>
    <t>Supervisión de obra de la Alameda</t>
  </si>
  <si>
    <t>Gastos relacionados con la obra</t>
  </si>
  <si>
    <t>Libros Blancos - Asistencia Técnico Administrativa y Legal</t>
  </si>
  <si>
    <t>Pago de la estimación uno por los servicios integrales para la asistencia Técnico-Adimistrativa y Legal</t>
  </si>
  <si>
    <t>Marzo</t>
  </si>
  <si>
    <t>Folio 6583</t>
  </si>
  <si>
    <t>Folio 6603</t>
  </si>
  <si>
    <t>Folio 6605</t>
  </si>
  <si>
    <t>Folio 6613</t>
  </si>
  <si>
    <t>Folio 6630</t>
  </si>
  <si>
    <t>Folio 6639</t>
  </si>
  <si>
    <t>Folio 6640</t>
  </si>
  <si>
    <t>Folio 6665</t>
  </si>
  <si>
    <t>Folio 6671</t>
  </si>
  <si>
    <t>Folio 6683</t>
  </si>
  <si>
    <t>Folio 6684</t>
  </si>
  <si>
    <t>Folio 6696</t>
  </si>
  <si>
    <t>Folio 6697</t>
  </si>
  <si>
    <t>Folio 6698</t>
  </si>
  <si>
    <t>Folio 6704</t>
  </si>
  <si>
    <t>Folio 6713</t>
  </si>
  <si>
    <t>Folio 6714</t>
  </si>
  <si>
    <t>Folio 6715</t>
  </si>
  <si>
    <t>Estación de Servicio Teramo S.A de C.V.</t>
  </si>
  <si>
    <t xml:space="preserve">Servicio Santa Ursula S.A. de C.V. </t>
  </si>
  <si>
    <t xml:space="preserve">I+D México S.A. de C.V. </t>
  </si>
  <si>
    <t>Vale Azul (Mauricio Hudorovich)</t>
  </si>
  <si>
    <t>Aguilar Nuñez Roberta</t>
  </si>
  <si>
    <t>Jace Internacional S.A. de C.V.</t>
  </si>
  <si>
    <t>Dicontech S.A. de C.V.</t>
  </si>
  <si>
    <t xml:space="preserve">Grudesal S.A. de C.V. </t>
  </si>
  <si>
    <t>Servicio Circuito Interior S.A de C.V.</t>
  </si>
  <si>
    <t>Alberto Jorge Estudillo Flores</t>
  </si>
  <si>
    <t>Estudio MMX, S.C.</t>
  </si>
  <si>
    <t xml:space="preserve">Operadora de Inmuebles del Sur de Morelos S.A. de C.V. </t>
  </si>
  <si>
    <t xml:space="preserve">Pintura  </t>
  </si>
  <si>
    <t>0666073C</t>
  </si>
  <si>
    <t>3EBCF424</t>
  </si>
  <si>
    <t>940DA55B</t>
  </si>
  <si>
    <t>3F087104</t>
  </si>
  <si>
    <t>F594DD74</t>
  </si>
  <si>
    <t>86A0C325</t>
  </si>
  <si>
    <t>FFA34317</t>
  </si>
  <si>
    <t>4A4A30FF</t>
  </si>
  <si>
    <t>0B8EDD83</t>
  </si>
  <si>
    <t>A88FF5AE</t>
  </si>
  <si>
    <t>013BB34F</t>
  </si>
  <si>
    <t>327EC779</t>
  </si>
  <si>
    <t>E6A50864</t>
  </si>
  <si>
    <t>7B9B3464</t>
  </si>
  <si>
    <t>B76BBEAB</t>
  </si>
  <si>
    <t>ABF00C5F</t>
  </si>
  <si>
    <t>A3A8400B</t>
  </si>
  <si>
    <t>72E07082</t>
  </si>
  <si>
    <t>28F8721F</t>
  </si>
  <si>
    <t>8AD917CC</t>
  </si>
  <si>
    <t>B8D3BA02</t>
  </si>
  <si>
    <t>634C66C9</t>
  </si>
  <si>
    <t>11ED332E</t>
  </si>
  <si>
    <t>A0F41133</t>
  </si>
  <si>
    <t>56DD0393</t>
  </si>
  <si>
    <t>358AF1D9</t>
  </si>
  <si>
    <t>B057AE44</t>
  </si>
  <si>
    <t>4032A884</t>
  </si>
  <si>
    <t>C0FEFE1C</t>
  </si>
  <si>
    <t>7F0E7E4C</t>
  </si>
  <si>
    <t>9F467CE9</t>
  </si>
  <si>
    <t>6D8A03C9</t>
  </si>
  <si>
    <t>61E0E4A1</t>
  </si>
  <si>
    <t>378F7732</t>
  </si>
  <si>
    <t>FFC74C0C</t>
  </si>
  <si>
    <t>JM-127</t>
  </si>
  <si>
    <t>JM-128</t>
  </si>
  <si>
    <t>JM-129</t>
  </si>
  <si>
    <t>JM-130</t>
  </si>
  <si>
    <t>JM-131</t>
  </si>
  <si>
    <t>JM-132</t>
  </si>
  <si>
    <t>JM-133</t>
  </si>
  <si>
    <t>JM-134</t>
  </si>
  <si>
    <t>JM-135</t>
  </si>
  <si>
    <t>JM-136</t>
  </si>
  <si>
    <t>JM-137</t>
  </si>
  <si>
    <t>JM-138</t>
  </si>
  <si>
    <t>JM-139</t>
  </si>
  <si>
    <t>JM-140</t>
  </si>
  <si>
    <t>JM-141</t>
  </si>
  <si>
    <t>JM-142</t>
  </si>
  <si>
    <t>JM-143</t>
  </si>
  <si>
    <t>JM-144</t>
  </si>
  <si>
    <t>JM-145</t>
  </si>
  <si>
    <t>JM-146</t>
  </si>
  <si>
    <t>JM-147</t>
  </si>
  <si>
    <t>JM-148</t>
  </si>
  <si>
    <t>JM-149</t>
  </si>
  <si>
    <t>JM-150</t>
  </si>
  <si>
    <t>JM-151</t>
  </si>
  <si>
    <t>JM-152</t>
  </si>
  <si>
    <t>JM-153</t>
  </si>
  <si>
    <t>JM-154</t>
  </si>
  <si>
    <t>JM-155</t>
  </si>
  <si>
    <t>JM-156</t>
  </si>
  <si>
    <t>JM-157</t>
  </si>
  <si>
    <t>JM-158</t>
  </si>
  <si>
    <t>JM-159</t>
  </si>
  <si>
    <t>JM-160</t>
  </si>
  <si>
    <t>JM-161</t>
  </si>
  <si>
    <t>JM-162</t>
  </si>
  <si>
    <t>JM-163</t>
  </si>
  <si>
    <t>JM-164</t>
  </si>
  <si>
    <t>JM-165</t>
  </si>
  <si>
    <t>JM-166</t>
  </si>
  <si>
    <t>JM-167</t>
  </si>
  <si>
    <t>JM-168</t>
  </si>
  <si>
    <t>JM-169</t>
  </si>
  <si>
    <t xml:space="preserve">Patricia Abigail Hernández Sandoval </t>
  </si>
  <si>
    <t>0476A6C0</t>
  </si>
  <si>
    <t>1ABDB1C7</t>
  </si>
  <si>
    <t>E9093487</t>
  </si>
  <si>
    <t>71B8DEE2</t>
  </si>
  <si>
    <t>B558C231</t>
  </si>
  <si>
    <t>00F9B4B9</t>
  </si>
  <si>
    <t>5505D4D9</t>
  </si>
  <si>
    <t>DB984C82</t>
  </si>
  <si>
    <t>1588CDF9</t>
  </si>
  <si>
    <t>8026200E</t>
  </si>
  <si>
    <t>9F29A35D</t>
  </si>
  <si>
    <t>55C30F1B</t>
  </si>
  <si>
    <t>E4A0A840</t>
  </si>
  <si>
    <t>9CB85676</t>
  </si>
  <si>
    <t>4C74F3AD</t>
  </si>
  <si>
    <t>4CE4F55B</t>
  </si>
  <si>
    <t>E02988C9</t>
  </si>
  <si>
    <t>1FFD649D</t>
  </si>
  <si>
    <t>D092281C</t>
  </si>
  <si>
    <t>JM-170</t>
  </si>
  <si>
    <t>JM-171</t>
  </si>
  <si>
    <t>JM-177</t>
  </si>
  <si>
    <t>JM-175</t>
  </si>
  <si>
    <t>JM-178</t>
  </si>
  <si>
    <t>JM-179</t>
  </si>
  <si>
    <t>JM-174</t>
  </si>
  <si>
    <t>JM-172</t>
  </si>
  <si>
    <t>JM-173</t>
  </si>
  <si>
    <t>JM-176</t>
  </si>
  <si>
    <t>JM-180</t>
  </si>
  <si>
    <t>JM-181</t>
  </si>
  <si>
    <t>JM-182</t>
  </si>
  <si>
    <t>JM-183</t>
  </si>
  <si>
    <t>JM-184</t>
  </si>
  <si>
    <t>JM-185</t>
  </si>
  <si>
    <t>JM-186</t>
  </si>
  <si>
    <t>JM-187</t>
  </si>
  <si>
    <t>JM-188</t>
  </si>
  <si>
    <t>B4F5FD8B</t>
  </si>
  <si>
    <t>0104530357</t>
  </si>
  <si>
    <t xml:space="preserve">Intervención Física </t>
  </si>
  <si>
    <t>Viáticos (Recarga de tag)</t>
  </si>
  <si>
    <t xml:space="preserve">Viáticos (Casetas) </t>
  </si>
  <si>
    <t>Pago de la estimación tres por los servicios integrales para la asistencia Técnico-Adimistrativa y Legal</t>
  </si>
  <si>
    <t xml:space="preserve">Pago inicial relativo a la supervisión y post construcción de la Explanada Municipal / Zócalo </t>
  </si>
  <si>
    <t>Pago inicial relativo a la renovación de la Explanada Municipal / Zócalo</t>
  </si>
  <si>
    <t>Pago de estimación uno relativo a la renovacion de la Explanada Municipal / Zócalo</t>
  </si>
  <si>
    <t>Pago de estimación dos relativo a la renovacion de la Explanada Municipal / Zócalo</t>
  </si>
  <si>
    <t>Geo Bios Sustentabilidad Ambiental, S.A de C.V.</t>
  </si>
  <si>
    <t>Diagnóstico de viviendas</t>
  </si>
  <si>
    <t>Pago de estimación uno relativo a la construccion de la Capilla Santa Cruz</t>
  </si>
  <si>
    <t>Servicio Circuito Interior, S.A de C.V.</t>
  </si>
  <si>
    <t xml:space="preserve">Noel Rodigo Gómez leyva </t>
  </si>
  <si>
    <t>Supervisión arquitectónica</t>
  </si>
  <si>
    <t>Pago de junio por los servicios de supervisión arquitectónica de la Explanda Municipal / Zócalo</t>
  </si>
  <si>
    <t>Pago de julio por los servicios de supervisión arquitectónica de la Explanda Municipal / Zócalo</t>
  </si>
  <si>
    <t>Honorarios asimilados</t>
  </si>
  <si>
    <t>Abril 2018 primera quincena(Nómina)</t>
  </si>
  <si>
    <t>Abril 2018 segunda quincena(Nómina/cuotas patronales)</t>
  </si>
  <si>
    <t>Mayo 2018 primera quincena(Nómina)</t>
  </si>
  <si>
    <t>Mayo 2018 segunda quincena(Nómina/cuotas patronales)</t>
  </si>
  <si>
    <t>Junio 2018 primera quincena (Nómina)</t>
  </si>
  <si>
    <t>Junio 2018 segunda quincena (Nómina/cuotas patronales)</t>
  </si>
  <si>
    <t>Julio 2018 primera quincena (Nómina)</t>
  </si>
  <si>
    <t>Agosto 2018 primer pago (asimilados)</t>
  </si>
  <si>
    <t>Agosto 2018 segundo pago (asimilados)</t>
  </si>
  <si>
    <t>Mayo 2018 primera quincena(nómina)</t>
  </si>
  <si>
    <t>Mayo 2018 segunda quincena(nómina/cuotas patronales)</t>
  </si>
  <si>
    <t>Junio 2018 primera quincena (nómina)</t>
  </si>
  <si>
    <t>Junio 2018 segunda quincena (nómina/cuotas patronales)</t>
  </si>
  <si>
    <t>Julio 2018 primera quincena (nómina)</t>
  </si>
  <si>
    <t>Julio 2018 segunda quincena (nómina/cuotas patronales )</t>
  </si>
  <si>
    <t>Agosto 2018 primera quincena (nómina)</t>
  </si>
  <si>
    <t>Agosto 2018 segunda quincena (nómina)</t>
  </si>
  <si>
    <t>Abril 2018 primer pago (asimilados)</t>
  </si>
  <si>
    <t>Abril 2018 segundo pago (asimilados)</t>
  </si>
  <si>
    <t>Mayo 2018 primer pago (asimilados)</t>
  </si>
  <si>
    <t>Mayo 2018 segundo pago (asimilados)</t>
  </si>
  <si>
    <t>Junio 2018 primer pago (asimialdos)</t>
  </si>
  <si>
    <t>Junio 2018 segundo pago (asimilados)</t>
  </si>
  <si>
    <t>Julio 2018 primer pago (asimilados)</t>
  </si>
  <si>
    <t>Julio 2018 segundo pago (asimilados)</t>
  </si>
  <si>
    <t>Agosto  2018 primera quincena (nómina)</t>
  </si>
  <si>
    <t>Agosto 2018 segunda quincena (nómina/cuotas patronales)</t>
  </si>
  <si>
    <t>Julio 2018 segunda quincena (nómina/cuotas patronales)</t>
  </si>
  <si>
    <t>Mayo 2018 primera quincena (nómina)</t>
  </si>
  <si>
    <t>Mayo 2018 segunda quincena (nómina/cuotas patronales)</t>
  </si>
  <si>
    <t>Agosto 2018  primera quincena (nómina)</t>
  </si>
  <si>
    <t>Agosto  2018 segunda quincena (nómina/cuotas patronales)</t>
  </si>
  <si>
    <t>Julio 2018 segunda quincena (nómina)</t>
  </si>
  <si>
    <t>Andrés Jashua Lara Sotelo</t>
  </si>
  <si>
    <t>70% Localidad del Higuerón</t>
  </si>
  <si>
    <t>Imprevistos Localidad del Higuerón</t>
  </si>
  <si>
    <t>Folio 6733</t>
  </si>
  <si>
    <t>JM-190</t>
  </si>
  <si>
    <t xml:space="preserve">Construcción del Parque la Alameda </t>
  </si>
  <si>
    <t>DB40718A</t>
  </si>
  <si>
    <t>Folio 6776</t>
  </si>
  <si>
    <t>JM-191</t>
  </si>
  <si>
    <t>F31BEE65</t>
  </si>
  <si>
    <t>Folio 6777</t>
  </si>
  <si>
    <t>JM-192</t>
  </si>
  <si>
    <t>Geobios Sustentabilidad Ambiental S.A. de C.V.</t>
  </si>
  <si>
    <t>25CC1BF7</t>
  </si>
  <si>
    <t>Folio 6787</t>
  </si>
  <si>
    <t>JM-193</t>
  </si>
  <si>
    <t>D1186151</t>
  </si>
  <si>
    <t>Folio 6791</t>
  </si>
  <si>
    <t>JM-194</t>
  </si>
  <si>
    <t>E1C336FB</t>
  </si>
  <si>
    <t>Folio 6813</t>
  </si>
  <si>
    <t>JM-195</t>
  </si>
  <si>
    <t>19275D43</t>
  </si>
  <si>
    <t>Folio 6833</t>
  </si>
  <si>
    <t>JM-196</t>
  </si>
  <si>
    <t>Supervisión y Post Construcción de la Capilla Santa Cruz</t>
  </si>
  <si>
    <t>D20A5D16</t>
  </si>
  <si>
    <t>JM-197</t>
  </si>
  <si>
    <t xml:space="preserve">Supervisión y Post Construcción de Parque la Alameda </t>
  </si>
  <si>
    <t>5DC1A2E9</t>
  </si>
  <si>
    <t>Folio 6853</t>
  </si>
  <si>
    <t>JM-198</t>
  </si>
  <si>
    <t xml:space="preserve">Alico Altamira Infraestructura y Construcción S.A. de C.V. </t>
  </si>
  <si>
    <t>Construcción del Centro de Desarrollo Comunitario Higuerón</t>
  </si>
  <si>
    <t>AC0CBA5F</t>
  </si>
  <si>
    <t>Folio 6852</t>
  </si>
  <si>
    <t>JM-199</t>
  </si>
  <si>
    <t>68608EB2</t>
  </si>
  <si>
    <t>FActura</t>
  </si>
  <si>
    <t>Folio 6816</t>
  </si>
  <si>
    <t>JM-200</t>
  </si>
  <si>
    <t xml:space="preserve">Servicios Gasolineros San Carlos S.A. de C.V. </t>
  </si>
  <si>
    <t>9AF829B4</t>
  </si>
  <si>
    <t>JM-201</t>
  </si>
  <si>
    <t>Folio 6788</t>
  </si>
  <si>
    <t>JM-202</t>
  </si>
  <si>
    <t>E9E6B906</t>
  </si>
  <si>
    <t>JM-203</t>
  </si>
  <si>
    <t>414610BA</t>
  </si>
  <si>
    <t>JM-204</t>
  </si>
  <si>
    <t>63D5EFE1</t>
  </si>
  <si>
    <t>JM-205</t>
  </si>
  <si>
    <t>A1DF41C1</t>
  </si>
  <si>
    <t>JM-206</t>
  </si>
  <si>
    <t>´17391302</t>
  </si>
  <si>
    <t>JM-207</t>
  </si>
  <si>
    <t>7CE63E8E</t>
  </si>
  <si>
    <t>Folio 6746</t>
  </si>
  <si>
    <t>JM-208</t>
  </si>
  <si>
    <t>0A81CAB3</t>
  </si>
  <si>
    <t>JM-209</t>
  </si>
  <si>
    <t>79C639A1</t>
  </si>
  <si>
    <t>JM-210</t>
  </si>
  <si>
    <t>48F61F3E</t>
  </si>
  <si>
    <t>JM-211</t>
  </si>
  <si>
    <t>119F5C54</t>
  </si>
  <si>
    <t>JM-212</t>
  </si>
  <si>
    <t>Operadora de Inmueble del Sur Morelos S.A. de C.V.</t>
  </si>
  <si>
    <t>593E33D4</t>
  </si>
  <si>
    <t>JM-213</t>
  </si>
  <si>
    <t>Ferreprecios S.A. de C.V.</t>
  </si>
  <si>
    <t>65501FD9</t>
  </si>
  <si>
    <t>JM-214</t>
  </si>
  <si>
    <t>1A64BD47</t>
  </si>
  <si>
    <t>JM-215</t>
  </si>
  <si>
    <t>CCB752DC</t>
  </si>
  <si>
    <t>JM-216</t>
  </si>
  <si>
    <t>70DF8FC6</t>
  </si>
  <si>
    <t>JM-217</t>
  </si>
  <si>
    <t xml:space="preserve">I + D México S.A de C.V. </t>
  </si>
  <si>
    <t>3C9FE9EE</t>
  </si>
  <si>
    <t>JM-218</t>
  </si>
  <si>
    <t>JM-219</t>
  </si>
  <si>
    <t>JM-220</t>
  </si>
  <si>
    <t>JM-221</t>
  </si>
  <si>
    <t>31573F7E</t>
  </si>
  <si>
    <t>JM-222</t>
  </si>
  <si>
    <t>D0EEE055</t>
  </si>
  <si>
    <t>JM-223</t>
  </si>
  <si>
    <t>625F9D90</t>
  </si>
  <si>
    <t>JM-224</t>
  </si>
  <si>
    <t>F530AE5C</t>
  </si>
  <si>
    <t>JM-225</t>
  </si>
  <si>
    <t>D2B61893</t>
  </si>
  <si>
    <t>JM-226</t>
  </si>
  <si>
    <t>2B9DC6F7</t>
  </si>
  <si>
    <t>JM-227</t>
  </si>
  <si>
    <t>2240D18A</t>
  </si>
  <si>
    <t>JM-228</t>
  </si>
  <si>
    <t>53E05632</t>
  </si>
  <si>
    <t>JM-229</t>
  </si>
  <si>
    <t>3FF702B9</t>
  </si>
  <si>
    <t>JM-230</t>
  </si>
  <si>
    <t>9A8A5FBE</t>
  </si>
  <si>
    <t>JM-231</t>
  </si>
  <si>
    <t>7CF49311</t>
  </si>
  <si>
    <t>JM-232</t>
  </si>
  <si>
    <t>B533DE46</t>
  </si>
  <si>
    <t>JM-233</t>
  </si>
  <si>
    <t>C563BBCD</t>
  </si>
  <si>
    <t>JM-234</t>
  </si>
  <si>
    <t>B84265AD</t>
  </si>
  <si>
    <t>JM-235</t>
  </si>
  <si>
    <t>3FADF6C3</t>
  </si>
  <si>
    <t>JM-236</t>
  </si>
  <si>
    <t>970BCE73</t>
  </si>
  <si>
    <t>JM-237</t>
  </si>
  <si>
    <t>A4EA9708</t>
  </si>
  <si>
    <t>JM-238</t>
  </si>
  <si>
    <t>D2C9ABE9</t>
  </si>
  <si>
    <t>JM-239</t>
  </si>
  <si>
    <t>A75267B3</t>
  </si>
  <si>
    <t>Oswaldo Baltazar Castrejón</t>
  </si>
  <si>
    <t>F710E35B</t>
  </si>
  <si>
    <t>1A410E5E</t>
  </si>
  <si>
    <t>JM-189</t>
  </si>
  <si>
    <t>Viáticos (Recarga de TAG) - Comisión</t>
  </si>
  <si>
    <t>María Araceli Alemán Solís</t>
  </si>
  <si>
    <t>Pago inicial relativo a la construcción de la Alameda</t>
  </si>
  <si>
    <t>Pago relativo a la Renovación del Parque la Alameda (estimación 1)</t>
  </si>
  <si>
    <t>Pago relativo a la Renovación del Parque la Alameda (estimación 2)</t>
  </si>
  <si>
    <t xml:space="preserve">Pago relativo a la Supervisión y Post Construcción de Parque la Alameda </t>
  </si>
  <si>
    <t>Pago de la estimación cuatro por los servicios integrales para la asistencia Técnico-Adimistrativa y Legal</t>
  </si>
  <si>
    <t>Pago de anticipo relativo al diagnóstico y eveluación de vivienda  del municipio de Jojutla</t>
  </si>
  <si>
    <t>Pago elativo al diagnóstico y eveluación de vivienda  del municipio de Jojutla</t>
  </si>
  <si>
    <t>Pago relativo a la Renovación del Parque la Alameda (estimación 3)</t>
  </si>
  <si>
    <t>Pago relativo a la Renovación del Parque la Alameda (estimación 4)</t>
  </si>
  <si>
    <t xml:space="preserve">Pago de estimación dos por los servicios de supervisión y post construcción de la Explanada Municipal / Zócalo </t>
  </si>
  <si>
    <t xml:space="preserve">Pago de estimación uno por los servicios de supervisión y post construcción de la Explanada Municipal / Zócalo </t>
  </si>
  <si>
    <t>Pago de agosto por los servicios de supervisión arquitectónica de la Explanda Municipal / Zócalo</t>
  </si>
  <si>
    <t xml:space="preserve">Pago inicial relativo a la construcción del Centro Comunitario en la Localidad del Higuerón </t>
  </si>
  <si>
    <t>Septiembre 2018 primera quincena (asimilados)</t>
  </si>
  <si>
    <t>Septiembre 2018 segunda quincena (asimilados)</t>
  </si>
  <si>
    <t>Septiembre 2018 primera quincena (nómina)</t>
  </si>
  <si>
    <t>Septiembre  2018 segunda quincena (nómina/cuotas patronales )</t>
  </si>
  <si>
    <t>Septiembre 2018 segunda quincena (nómina/cuotas patronales )</t>
  </si>
  <si>
    <t>Septiembre 2018 pago finiquito (asimilados)</t>
  </si>
  <si>
    <t>Septiembre 2018 segunda quincena (nómina)</t>
  </si>
  <si>
    <t xml:space="preserve">70% Escuela Emiliano Zapata </t>
  </si>
  <si>
    <t xml:space="preserve">Imprevistos Escuela Emiliano Zapata </t>
  </si>
  <si>
    <t>Cuota 5 al Millar JAPEM</t>
  </si>
  <si>
    <t>Supervisión de obra (nómina)</t>
  </si>
  <si>
    <t>Total transferido</t>
  </si>
  <si>
    <t>JAPEM</t>
  </si>
  <si>
    <t>JM-240</t>
  </si>
  <si>
    <t>837795EC</t>
  </si>
  <si>
    <t>JM-241</t>
  </si>
  <si>
    <t xml:space="preserve">Construcción parque la Alameda </t>
  </si>
  <si>
    <t>A6D99212</t>
  </si>
  <si>
    <t>JM-242</t>
  </si>
  <si>
    <t xml:space="preserve">Inmobiliaria y Constructora Tlayacapan S.A. de C.V. </t>
  </si>
  <si>
    <t>FE6CF643</t>
  </si>
  <si>
    <t>JM-243</t>
  </si>
  <si>
    <t>Construcción Escuela Emiliano Zapata</t>
  </si>
  <si>
    <t>469F287E</t>
  </si>
  <si>
    <t>JM-244</t>
  </si>
  <si>
    <t>5BD3E916</t>
  </si>
  <si>
    <t>JM-245</t>
  </si>
  <si>
    <t>4468973F</t>
  </si>
  <si>
    <t>JM-246</t>
  </si>
  <si>
    <t>Dicontech S.A  de C.V.</t>
  </si>
  <si>
    <t>0F955953</t>
  </si>
  <si>
    <t>JM-247</t>
  </si>
  <si>
    <t>348C4B7C</t>
  </si>
  <si>
    <t>JM-248</t>
  </si>
  <si>
    <t>30050A94</t>
  </si>
  <si>
    <t>JM-249</t>
  </si>
  <si>
    <t>EB56DB1C</t>
  </si>
  <si>
    <t>JM-250</t>
  </si>
  <si>
    <t xml:space="preserve">Dellekamp Arquitectura S.A. de C.V. </t>
  </si>
  <si>
    <t>Supervisión Arquitectónica Parque la Alameda</t>
  </si>
  <si>
    <t>95AED72B</t>
  </si>
  <si>
    <t>JM-251</t>
  </si>
  <si>
    <t>FC26D563</t>
  </si>
  <si>
    <t>JM-252</t>
  </si>
  <si>
    <t>D67BD47F</t>
  </si>
  <si>
    <t>JM-253</t>
  </si>
  <si>
    <t>724B42D6</t>
  </si>
  <si>
    <t>JM-254</t>
  </si>
  <si>
    <t>JM-255</t>
  </si>
  <si>
    <t>Octubre segunda quincena (Nómina/cuotas patronales )</t>
  </si>
  <si>
    <t>7D7058C1</t>
  </si>
  <si>
    <t>JM-256</t>
  </si>
  <si>
    <t>581C99EF</t>
  </si>
  <si>
    <t>JM-257</t>
  </si>
  <si>
    <t>F9F6BEF3</t>
  </si>
  <si>
    <t>JM-258</t>
  </si>
  <si>
    <t>1E821CBE</t>
  </si>
  <si>
    <t>JM-259</t>
  </si>
  <si>
    <t>2EB5419F</t>
  </si>
  <si>
    <t>JM-260</t>
  </si>
  <si>
    <t>0135F378</t>
  </si>
  <si>
    <t>JM-261</t>
  </si>
  <si>
    <t>FD75F63B</t>
  </si>
  <si>
    <t>JM-262</t>
  </si>
  <si>
    <t>9747077B</t>
  </si>
  <si>
    <t>JM-263</t>
  </si>
  <si>
    <t>063BA584</t>
  </si>
  <si>
    <t>JM-264</t>
  </si>
  <si>
    <t>1A698CCB</t>
  </si>
  <si>
    <t>JM-265</t>
  </si>
  <si>
    <t>166A3DF6</t>
  </si>
  <si>
    <t>JM-266</t>
  </si>
  <si>
    <t>378D3AFF</t>
  </si>
  <si>
    <t>JM-267</t>
  </si>
  <si>
    <t>C23443B6</t>
  </si>
  <si>
    <t>JM-268</t>
  </si>
  <si>
    <t>German Maldonado Abarca</t>
  </si>
  <si>
    <t>EFD35663</t>
  </si>
  <si>
    <t>JM-269</t>
  </si>
  <si>
    <t>ADE513CE</t>
  </si>
  <si>
    <t>JM-270</t>
  </si>
  <si>
    <t>C8A8FFBE</t>
  </si>
  <si>
    <t>JM-271</t>
  </si>
  <si>
    <t>8753F5D8</t>
  </si>
  <si>
    <t>JM-272</t>
  </si>
  <si>
    <t>Miriam Yazmin Flores Jiménez</t>
  </si>
  <si>
    <t>822C2505</t>
  </si>
  <si>
    <t>JM-273</t>
  </si>
  <si>
    <t>4FFF845B</t>
  </si>
  <si>
    <t>Pago de estimación tres relativo a la renovacion de la Explanada Municipal / Zócalo</t>
  </si>
  <si>
    <t xml:space="preserve">Pago de anticipo relativo a la construcción de la Escuela Primaria Emiliano Zapata </t>
  </si>
  <si>
    <t>Pago de estimación dos relativo a la construccion de la Capilla Santa Cruz</t>
  </si>
  <si>
    <t>Pago de estimación uno relativo a la construcción de la Escuela Primaria Emiliano Zapata</t>
  </si>
  <si>
    <t>Pago relativo a la Renovación del Parque la Alameda (estimación 5)</t>
  </si>
  <si>
    <t xml:space="preserve">Pago del sondeo arqueológico para la construcción del Santuario del Señor de Tula </t>
  </si>
  <si>
    <t>Sondeo arqueológico Santuario del Señor de Tula</t>
  </si>
  <si>
    <t>Pago  de la estimación cinco por los servicios integrales para la asistencia Técnico-Administrativa y Legal</t>
  </si>
  <si>
    <t xml:space="preserve">Pago de estimación tres por los servicios de supervisión y post construcción de la Explanada Municipal / Zócalo </t>
  </si>
  <si>
    <t xml:space="preserve">Pago uno relativo a la revisión de catálogo  de conceptos de los nueve proyectos </t>
  </si>
  <si>
    <t>Pago relativo a la supervisión arquitectónica para la Construcción del Parque la Alameda (septiembre)</t>
  </si>
  <si>
    <t>Pago relativo a la supervisión arquitectónica para la Construcción del Parque la Alameda (octubre)</t>
  </si>
  <si>
    <t>Octubre 2018 primera quincena (Nómina)</t>
  </si>
  <si>
    <t>Octubre 2018 segunda quincena  (Nómina/cuotas patronales )</t>
  </si>
  <si>
    <t>Octubre 2018 segunda quincena  (Nómina/cuotas patronales)</t>
  </si>
  <si>
    <t>Octubre 2018 primera quincena (asimilados)</t>
  </si>
  <si>
    <t>Octubre 2018 segunda quincena (asimilados)</t>
  </si>
  <si>
    <t>783449E2</t>
  </si>
  <si>
    <t>Octubre 2018 primera quincena (nómina)</t>
  </si>
  <si>
    <t>Octubre 2018 segunda quincena (nómina/cuotas patronales )</t>
  </si>
  <si>
    <t>Octubre 2018 segunda quincena  (nómina/cuotas patronales )</t>
  </si>
  <si>
    <t>Octubre  2018 segunda quincena  (nómina/cuotas patronales )</t>
  </si>
  <si>
    <t>30% El Santuario del Seño del Tula</t>
  </si>
  <si>
    <t>70% El Santuario del Señor de Tula</t>
  </si>
  <si>
    <t>Imprevistos y estructural adicional Señor de Tula</t>
  </si>
  <si>
    <t>70% más imprevistos U.H. El Higuerón</t>
  </si>
  <si>
    <t>Vivienda</t>
  </si>
  <si>
    <r>
      <t xml:space="preserve">PROYECTO JOJUTLA INFONAVIT
</t>
    </r>
    <r>
      <rPr>
        <sz val="10"/>
        <color theme="1"/>
        <rFont val="Century Gothic"/>
        <family val="2"/>
      </rPr>
      <t>Fundación Hogares, I.A.P. - Resumen de donativos recibidos
Periodo: 01-marzo-2018 al 31-octubre-2018</t>
    </r>
  </si>
  <si>
    <r>
      <rPr>
        <b/>
        <sz val="10"/>
        <color theme="1"/>
        <rFont val="Century Gothic"/>
        <family val="2"/>
      </rPr>
      <t>PROYECTO JOJUTLA INFONAVIT</t>
    </r>
    <r>
      <rPr>
        <sz val="10"/>
        <color theme="1"/>
        <rFont val="Century Gothic"/>
        <family val="2"/>
      </rPr>
      <t xml:space="preserve">
Fundación Hogares, I.A.P. - Rendimientos y Donativos
Periodo: 01-marzo-2018 al 31-octubre-2018</t>
    </r>
  </si>
  <si>
    <t>JM-274</t>
  </si>
  <si>
    <t>Grudesal, S.A. de C.V.</t>
  </si>
  <si>
    <t>Viáticos (alimentos)</t>
  </si>
  <si>
    <t>CC77C785</t>
  </si>
  <si>
    <t>JM-275</t>
  </si>
  <si>
    <t>GV Arquitectos, S.A. de C.V.</t>
  </si>
  <si>
    <t>22F2B31F</t>
  </si>
  <si>
    <t xml:space="preserve">Pago de estimación dos relativo a la construcción de la Escuela Primaria Emiliano Zapata </t>
  </si>
  <si>
    <t>JM-276</t>
  </si>
  <si>
    <t>Jace Internacional, S.A. de C.V.</t>
  </si>
  <si>
    <t>Pago de la estimación seis por los servicios integrales para la asistencia Técnico-Adimistrativa y Legal</t>
  </si>
  <si>
    <t>E5040A65</t>
  </si>
  <si>
    <t>JM-277</t>
  </si>
  <si>
    <t>JM-278</t>
  </si>
  <si>
    <t>JM-279</t>
  </si>
  <si>
    <t>Estación de Servicios Buenavista, S.A.</t>
  </si>
  <si>
    <t>9AF2C6EA</t>
  </si>
  <si>
    <t>430F9A7E</t>
  </si>
  <si>
    <t>Cadena Comercial Oxxo, S.A. de C.V.</t>
  </si>
  <si>
    <t>27F235D6</t>
  </si>
  <si>
    <t>JM-280</t>
  </si>
  <si>
    <t>Beatríz García Jiménez</t>
  </si>
  <si>
    <t xml:space="preserve">Pago dos relativo a la revisión de catálogo  de conceptos de los nueve proyectos </t>
  </si>
  <si>
    <t>8A8B8988</t>
  </si>
  <si>
    <t>Revisión de catálogo de conceptos</t>
  </si>
  <si>
    <t>JM-281</t>
  </si>
  <si>
    <t>59BD234A</t>
  </si>
  <si>
    <t>Pago de septiembre por los servicios de supervisión arquitectónica de la Explanda Municipal / Zócalo</t>
  </si>
  <si>
    <t>JM-282</t>
  </si>
  <si>
    <t>Grupo Telu, S.A. de C.V.</t>
  </si>
  <si>
    <t>Pago relativo a la Renovación del Parque la Alameda (estimación 6)</t>
  </si>
  <si>
    <t>8CF0CF8B</t>
  </si>
  <si>
    <t>0180928151</t>
  </si>
  <si>
    <t>JM-283</t>
  </si>
  <si>
    <t xml:space="preserve">Pago de estimación cuatro por los servicios de supervisión y post construcción de la Explanada Municipal / Zócalo </t>
  </si>
  <si>
    <t>7FF3EDAC</t>
  </si>
  <si>
    <t>JM-284</t>
  </si>
  <si>
    <t>Pago de estimación cuatro relativo a la renovacion de la Explanada Municipal / Zócalo</t>
  </si>
  <si>
    <t>B20D3280</t>
  </si>
  <si>
    <t>Intervención social</t>
  </si>
  <si>
    <t>JM-285</t>
  </si>
  <si>
    <t>Anel Ocampo Huicochea</t>
  </si>
  <si>
    <t>Arrendamiento</t>
  </si>
  <si>
    <t>Renta de casa habitación del mes de Noviembre</t>
  </si>
  <si>
    <t>CF3B0E98</t>
  </si>
  <si>
    <t>JM-286</t>
  </si>
  <si>
    <t>JM-287</t>
  </si>
  <si>
    <t>FBB3908D</t>
  </si>
  <si>
    <t>JM-288</t>
  </si>
  <si>
    <t>CFE Suministrador de Servicios Eléctricos</t>
  </si>
  <si>
    <t>Pago de servicios de eletricidad</t>
  </si>
  <si>
    <t>JM-289</t>
  </si>
  <si>
    <t>Pago de octubre por los servicios de supervisión arquitectónica de la Explanda Municipal / Zócalo</t>
  </si>
  <si>
    <t>0CCFB165</t>
  </si>
  <si>
    <t>JM-290</t>
  </si>
  <si>
    <t xml:space="preserve">Pago tres relativo a la revisión de catálogo  de conceptos de los nueve proyectos </t>
  </si>
  <si>
    <t>C13B8058</t>
  </si>
  <si>
    <t>JM-291</t>
  </si>
  <si>
    <t xml:space="preserve">Pago de estimación tres  relativo a la construcción de la Escuela Primaria Emiliano Zapata </t>
  </si>
  <si>
    <t>5377136C</t>
  </si>
  <si>
    <t>JM-292</t>
  </si>
  <si>
    <t>Pago relativo a la Renovación del Parque la Alameda (estimación 7)</t>
  </si>
  <si>
    <t>4E0554E3</t>
  </si>
  <si>
    <t>JM-293</t>
  </si>
  <si>
    <t>D0023749</t>
  </si>
  <si>
    <t>JM-294</t>
  </si>
  <si>
    <t xml:space="preserve">Pago de estimación uno relativo a la construcción del Centro Comunitario en la Localidad del Higuerón </t>
  </si>
  <si>
    <t>EC10263F</t>
  </si>
  <si>
    <t>JM-295</t>
  </si>
  <si>
    <t>Tiendas Super Precio S.A. DE C. V.</t>
  </si>
  <si>
    <t>Bolsas para basura</t>
  </si>
  <si>
    <t>8A364E62</t>
  </si>
  <si>
    <t>JM-296</t>
  </si>
  <si>
    <t>Agua purificada</t>
  </si>
  <si>
    <t>DA07CAF6</t>
  </si>
  <si>
    <t>JM-297</t>
  </si>
  <si>
    <t>F2D495E5</t>
  </si>
  <si>
    <t>JM-298</t>
  </si>
  <si>
    <t xml:space="preserve">Pago de servicios de internet y telefonía </t>
  </si>
  <si>
    <t>Telefonía por cable, S.A. DE C. V.</t>
  </si>
  <si>
    <t>CA59D08C</t>
  </si>
  <si>
    <t>JM-299</t>
  </si>
  <si>
    <t>JM-300</t>
  </si>
  <si>
    <t xml:space="preserve">Servicios Circuito Interior, S. A. DE C. V. </t>
  </si>
  <si>
    <t>Gasolina</t>
  </si>
  <si>
    <t xml:space="preserve">Insumos </t>
  </si>
  <si>
    <t>D1214008</t>
  </si>
  <si>
    <t>JM-301</t>
  </si>
  <si>
    <t>JM-302</t>
  </si>
  <si>
    <t>Cibertec,  S. A. DE C. V.</t>
  </si>
  <si>
    <t>37B4C157</t>
  </si>
  <si>
    <t>JM-303</t>
  </si>
  <si>
    <t>Pago de estimación cinco  relativo a la renovacion de la Explanada Municipal / Zócalo</t>
  </si>
  <si>
    <t>BDF63A9A</t>
  </si>
  <si>
    <t>JM-304</t>
  </si>
  <si>
    <t xml:space="preserve">Pago dos relativo a la Supervisión y Post Construcción de Parque la Alameda </t>
  </si>
  <si>
    <t>JM-305</t>
  </si>
  <si>
    <t>87A43157</t>
  </si>
  <si>
    <t>JM-307</t>
  </si>
  <si>
    <t>Maria Araceli Aleman Solis</t>
  </si>
  <si>
    <t>764A534C</t>
  </si>
  <si>
    <t>JM-308</t>
  </si>
  <si>
    <t>56E42B8D</t>
  </si>
  <si>
    <t>JM-309</t>
  </si>
  <si>
    <t xml:space="preserve">Radio Móvil Dipsa, S.A. DE C. V. </t>
  </si>
  <si>
    <t>Servicios</t>
  </si>
  <si>
    <t>511C70CB</t>
  </si>
  <si>
    <t>Pago de servicios de telefonía e internet</t>
  </si>
  <si>
    <t>JM-306</t>
  </si>
  <si>
    <t>JM-310</t>
  </si>
  <si>
    <t>DFB9D2FE</t>
  </si>
  <si>
    <t>A8673355</t>
  </si>
  <si>
    <t>Noviembre 2018 primera quincena (asimilados)</t>
  </si>
  <si>
    <t>Noviembre 2018 segunda quincena (asimilados)</t>
  </si>
  <si>
    <t>Noviembre 2018 primera quincena (Nómina)</t>
  </si>
  <si>
    <t>Noviembre 2018 segunda quincena (Nómina/cuotas patronales )</t>
  </si>
  <si>
    <t>Noviembre 2018 segunda quincena  (nómina/cuotas patronales )</t>
  </si>
  <si>
    <t>Noviembre  2018 primera quincena (nómina)</t>
  </si>
  <si>
    <t>Noviembre 2018 primera quincena (nómina)</t>
  </si>
  <si>
    <t>Noviembre  2018 segunda quincena (nómina/cuotas patronales )</t>
  </si>
  <si>
    <t>Noviembre 2018 segunda quincena (nómina/cuotas patronales )</t>
  </si>
  <si>
    <t>Noviembre  2018 primera quincena (Nómina)</t>
  </si>
  <si>
    <t>Noviembre 2018 segunda quincena  (Nómina/cuotas patronales )</t>
  </si>
  <si>
    <t>Noviembre 2018 segunda quincena  (Nómina/cuotas patronales)</t>
  </si>
  <si>
    <t>JM-311</t>
  </si>
  <si>
    <t>JM-312</t>
  </si>
  <si>
    <t>JM-313</t>
  </si>
  <si>
    <t>JM-314</t>
  </si>
  <si>
    <t>JM-315</t>
  </si>
  <si>
    <t>JM-316</t>
  </si>
  <si>
    <t>JM-317</t>
  </si>
  <si>
    <t>JM-318</t>
  </si>
  <si>
    <t>JM-319</t>
  </si>
  <si>
    <t>JM-320</t>
  </si>
  <si>
    <t>JM-321</t>
  </si>
  <si>
    <t>JM-322</t>
  </si>
  <si>
    <t>JM-323</t>
  </si>
  <si>
    <t>JM-324</t>
  </si>
  <si>
    <t>JM-325</t>
  </si>
  <si>
    <t>JM-326</t>
  </si>
  <si>
    <t>JM-327</t>
  </si>
  <si>
    <t>JM-329</t>
  </si>
  <si>
    <t>JM-330</t>
  </si>
  <si>
    <t>JM-328</t>
  </si>
  <si>
    <t>843E3F4E</t>
  </si>
  <si>
    <t>A546F169</t>
  </si>
  <si>
    <t>2439E763</t>
  </si>
  <si>
    <t>507714A7</t>
  </si>
  <si>
    <t>3E5730CF</t>
  </si>
  <si>
    <t>DF402D28</t>
  </si>
  <si>
    <t>92EC3669</t>
  </si>
  <si>
    <t>F1B16D59</t>
  </si>
  <si>
    <t>EEB29973</t>
  </si>
  <si>
    <t>ABF6EF52</t>
  </si>
  <si>
    <t>08E7391D</t>
  </si>
  <si>
    <t>FCBE04B3</t>
  </si>
  <si>
    <t>6D091A0D</t>
  </si>
  <si>
    <t>CDA7937E</t>
  </si>
  <si>
    <t>74987E5E</t>
  </si>
  <si>
    <t>71C2D781</t>
  </si>
  <si>
    <t>26C35AAF</t>
  </si>
  <si>
    <t>2C8FA904</t>
  </si>
  <si>
    <t>56B52802</t>
  </si>
  <si>
    <t>579A7222</t>
  </si>
  <si>
    <t>47C80810</t>
  </si>
  <si>
    <t>3094FBFB</t>
  </si>
  <si>
    <t xml:space="preserve">Pago inicial por los servicios de supervisión arquitectónica de la  Escuela Primaria Emiliano Zapata </t>
  </si>
  <si>
    <t>58412E29</t>
  </si>
  <si>
    <t>01299170</t>
  </si>
  <si>
    <t xml:space="preserve">Pago de estimación cuatro  relativo a la construcción de la Escuela Primaria Emiliano Zapata </t>
  </si>
  <si>
    <t>Pago de servicio</t>
  </si>
  <si>
    <t>Pago dos relativo a la Supervisión y Post Construcción de la Capilla Santa Cruz</t>
  </si>
  <si>
    <t>Pago relativo a la Supervisión y Post Construcción de la Capilla Santa Cruz</t>
  </si>
  <si>
    <t>Pase, Servicios Electrónicos, S. A. DE C. V.</t>
  </si>
  <si>
    <t>AMEX-2005</t>
  </si>
  <si>
    <t>JM-331</t>
  </si>
  <si>
    <t xml:space="preserve">Grupo Hotelero Grafa, S. A. DE C. V. </t>
  </si>
  <si>
    <t>Viaticos (hospedaje)</t>
  </si>
  <si>
    <t>F6D55270</t>
  </si>
  <si>
    <t>JM-332</t>
  </si>
  <si>
    <t>Juan Andrés Meza Fariello</t>
  </si>
  <si>
    <t>Levantamiento audivisuales</t>
  </si>
  <si>
    <t>Levantamiento fotográfico y de vídeo del mes Noviembre del 2018</t>
  </si>
  <si>
    <t>AAA1EA4B</t>
  </si>
  <si>
    <t>JM-333</t>
  </si>
  <si>
    <t>58933BD1</t>
  </si>
  <si>
    <t>JM-334</t>
  </si>
  <si>
    <t xml:space="preserve">Complemento de pago de estimación cinco  relativo a la construcción de la Escuela Primaria Emiliano Zapata </t>
  </si>
  <si>
    <t>41A5F4F8</t>
  </si>
  <si>
    <t>JM-335</t>
  </si>
  <si>
    <t>Noriega Bautista Filogonio</t>
  </si>
  <si>
    <t>Bultos de composta madura</t>
  </si>
  <si>
    <t>3C2790E0</t>
  </si>
  <si>
    <t>JM-336</t>
  </si>
  <si>
    <t>Dolores Vazquez Sanchez</t>
  </si>
  <si>
    <t>Materiales varios para huerto</t>
  </si>
  <si>
    <t>AAA14850</t>
  </si>
  <si>
    <t>JM-337</t>
  </si>
  <si>
    <t>Eva Maria Lugo Villa</t>
  </si>
  <si>
    <t>Insumos para taller  de Huerto Celtec con fomy</t>
  </si>
  <si>
    <t>5F9707AD</t>
  </si>
  <si>
    <t>JM-338</t>
  </si>
  <si>
    <t>Farmacia Guadalajara S. A. DE C. V.</t>
  </si>
  <si>
    <t>Insumos para oficina</t>
  </si>
  <si>
    <t>758766B0</t>
  </si>
  <si>
    <t>JM-339</t>
  </si>
  <si>
    <t>Materiales Impulsora del Sur, S. A. DE  C. V.</t>
  </si>
  <si>
    <t>Herramienta para taller de huertos</t>
  </si>
  <si>
    <t>11ADD4B3</t>
  </si>
  <si>
    <t>JM-340</t>
  </si>
  <si>
    <t>Vale azul  (Miriam Flores)</t>
  </si>
  <si>
    <t>Pago de Servicio</t>
  </si>
  <si>
    <t xml:space="preserve">Pago de servicio de limpieza oficinas (3 días) </t>
  </si>
  <si>
    <t>JM-341</t>
  </si>
  <si>
    <t>Dicontech, S. A. de C. V.</t>
  </si>
  <si>
    <t>Pago de estimación tres relativo a la construccion de la Capilla Santa Cruz</t>
  </si>
  <si>
    <t>1A89F42B</t>
  </si>
  <si>
    <t>JM-342</t>
  </si>
  <si>
    <t>Bizcocheria Jojutlense S de RL de CV</t>
  </si>
  <si>
    <t>Viáticos (Alimentos)</t>
  </si>
  <si>
    <t>34B93DD2</t>
  </si>
  <si>
    <t>JM-343</t>
  </si>
  <si>
    <t>JM-344</t>
  </si>
  <si>
    <t xml:space="preserve">Pago de estimación dos relativo a la construcción del Centro Comunitario en la Localidad del Higuerón </t>
  </si>
  <si>
    <t>29687ED7</t>
  </si>
  <si>
    <t>JM-345</t>
  </si>
  <si>
    <t>FB960BF6</t>
  </si>
  <si>
    <t>JM-346</t>
  </si>
  <si>
    <t>Cibertec S. A. DE C. V.</t>
  </si>
  <si>
    <t xml:space="preserve">Pago uno  por los servicios de supervisión arquitectónica de la  Escuela Primaria Emiliano Zapata </t>
  </si>
  <si>
    <t>C97EF40C</t>
  </si>
  <si>
    <t>JM-347</t>
  </si>
  <si>
    <t xml:space="preserve">Ruth Cantera Quintero </t>
  </si>
  <si>
    <t>Impresión de informes</t>
  </si>
  <si>
    <t>B904736A</t>
  </si>
  <si>
    <t>JM-348</t>
  </si>
  <si>
    <t>34F4AD5B</t>
  </si>
  <si>
    <t>JM-349</t>
  </si>
  <si>
    <t>Pago de estimación seis  relativo a la renovacion de la Explanada Municipal / Zócalo</t>
  </si>
  <si>
    <t>DECD9D5F</t>
  </si>
  <si>
    <t>JM-350</t>
  </si>
  <si>
    <t>Pago relativo a la Renovación del Parque la Alameda (estimación 8)</t>
  </si>
  <si>
    <t>2C76D4B</t>
  </si>
  <si>
    <t>JM-351</t>
  </si>
  <si>
    <t xml:space="preserve">Obras Especializadas de Infraestructura S.A DE C.V </t>
  </si>
  <si>
    <t>Construcción del Santuario Tula</t>
  </si>
  <si>
    <t>Pago inicial relativo a la Construcción de Santuario deTula  (anticipo)</t>
  </si>
  <si>
    <t>BE87374A</t>
  </si>
  <si>
    <t>JM-352</t>
  </si>
  <si>
    <t>Autos Pullman de Morelos Servicio de Lujo S.A. DE C. V.</t>
  </si>
  <si>
    <t>Viaticos (traslados)</t>
  </si>
  <si>
    <t>ED4EC008</t>
  </si>
  <si>
    <t>JM-353</t>
  </si>
  <si>
    <t>FF12909C</t>
  </si>
  <si>
    <t>JM-354</t>
  </si>
  <si>
    <t>Comercializadora GU-SO , S.A. de C.V.</t>
  </si>
  <si>
    <t>F3990436</t>
  </si>
  <si>
    <t>JM-355</t>
  </si>
  <si>
    <t>Maria Teresa Gaona Salado</t>
  </si>
  <si>
    <t>C83B6D68</t>
  </si>
  <si>
    <t>JM-356</t>
  </si>
  <si>
    <t>Energía y Gas de Cuautla S. A. DE C.V.</t>
  </si>
  <si>
    <t>EBFDA851</t>
  </si>
  <si>
    <t>JM-357</t>
  </si>
  <si>
    <t>D644733F</t>
  </si>
  <si>
    <t>JM-358</t>
  </si>
  <si>
    <t>Casala Combustibles y Servicios S. A. DE C. V.</t>
  </si>
  <si>
    <t>41E40383</t>
  </si>
  <si>
    <t>JM-359</t>
  </si>
  <si>
    <t>Joel Ramírez Soto</t>
  </si>
  <si>
    <t>AAA1A317</t>
  </si>
  <si>
    <t>JM-360</t>
  </si>
  <si>
    <t>AAA1E272</t>
  </si>
  <si>
    <t>JM-361</t>
  </si>
  <si>
    <t>Isela Keila Juárez López</t>
  </si>
  <si>
    <t>FB57379E</t>
  </si>
  <si>
    <t>JM-362</t>
  </si>
  <si>
    <t>AAA1DF57</t>
  </si>
  <si>
    <t>JM-363</t>
  </si>
  <si>
    <t>María Cristina Valle Quiroz</t>
  </si>
  <si>
    <t>Materiales peleteria taller de calzado</t>
  </si>
  <si>
    <t>AAA1582F</t>
  </si>
  <si>
    <t>JM-364</t>
  </si>
  <si>
    <t>Materiales para taller artesanal</t>
  </si>
  <si>
    <t>AAA156F1</t>
  </si>
  <si>
    <t>JM-365</t>
  </si>
  <si>
    <t>Vale azul (Miriam  Flores)</t>
  </si>
  <si>
    <t xml:space="preserve">Pago de servicio de limpieza oficinas (2 días) </t>
  </si>
  <si>
    <t>JM-366</t>
  </si>
  <si>
    <t>EF47836B</t>
  </si>
  <si>
    <t>JM-367</t>
  </si>
  <si>
    <t xml:space="preserve">Pago de estimación cinco por los servicios de supervisión y post construcción de la Explanada Municipal / Zócalo </t>
  </si>
  <si>
    <t>7640371C</t>
  </si>
  <si>
    <t>JM-368</t>
  </si>
  <si>
    <t>Pago de servicio internet</t>
  </si>
  <si>
    <t>883D171E</t>
  </si>
  <si>
    <t>JM-369</t>
  </si>
  <si>
    <t>Pago relativo a la supervisión arquitectónica para la Construcción del Centro Comunitario  (noviembre)</t>
  </si>
  <si>
    <t>D6007922</t>
  </si>
  <si>
    <t>JM-370</t>
  </si>
  <si>
    <t>Pago relativo a la supervisión arquitectónica para la Construcción del Centro Comunitario  (diciembre)</t>
  </si>
  <si>
    <t>F57A8318</t>
  </si>
  <si>
    <t>JM-371</t>
  </si>
  <si>
    <t>Pago relativo a la supervisión arquitectónica para la Construcción del Parque la Alameda  (noviembre)</t>
  </si>
  <si>
    <t>3014C63D</t>
  </si>
  <si>
    <t>JM-372</t>
  </si>
  <si>
    <t>Pago relativo a la supervisión arquitectónica para la Construcción del Parque la Alameda  (diciembre)</t>
  </si>
  <si>
    <t>9BE7F379</t>
  </si>
  <si>
    <t>JM-373</t>
  </si>
  <si>
    <t>Pago de estimación siete  relativo a la renovacion de la Explanada Municipal / Zócalo</t>
  </si>
  <si>
    <t>CB063B71</t>
  </si>
  <si>
    <t>JM-374</t>
  </si>
  <si>
    <t xml:space="preserve">Gasolina </t>
  </si>
  <si>
    <t>E89A3B7D</t>
  </si>
  <si>
    <t>JM-375</t>
  </si>
  <si>
    <t>Materiales de mantenimiento oficina</t>
  </si>
  <si>
    <t>78B22DC9</t>
  </si>
  <si>
    <t>JM-376</t>
  </si>
  <si>
    <t>JM-377</t>
  </si>
  <si>
    <t>Pago por servicio de plomeria en oficina Jojutla</t>
  </si>
  <si>
    <t>JM-378</t>
  </si>
  <si>
    <t>70CAA062</t>
  </si>
  <si>
    <t>JM-379</t>
  </si>
  <si>
    <t xml:space="preserve">Pago cuatro relativo a la revisión de catálogo  de conceptos de los nueve proyectos </t>
  </si>
  <si>
    <t>856DE9CF</t>
  </si>
  <si>
    <t>JM-380</t>
  </si>
  <si>
    <t xml:space="preserve">Pago de estimación tres relativo a la construcción del Centro Comunitario en la Localidad del Higuerón </t>
  </si>
  <si>
    <t>C7630316</t>
  </si>
  <si>
    <t>JM-381</t>
  </si>
  <si>
    <t>Pago extraordinario uno  relativo a la construccion de la Capilla Santa Cruz</t>
  </si>
  <si>
    <t>JM-382</t>
  </si>
  <si>
    <t>Pago extraordinario uno  relativo a la renovacion de la Explanada Municipal / Zócalo</t>
  </si>
  <si>
    <t>9F527A72</t>
  </si>
  <si>
    <t>JM-383</t>
  </si>
  <si>
    <t>Levantamiento fotográfico y de vídeo del mes Diciembre del 2018</t>
  </si>
  <si>
    <t>AAA1DBA2</t>
  </si>
  <si>
    <t>JM-384</t>
  </si>
  <si>
    <t>Radio Movil Dipsa S.A de C. V.</t>
  </si>
  <si>
    <t>AB9B2173</t>
  </si>
  <si>
    <t>JM-385</t>
  </si>
  <si>
    <t>Pase Servicios Electrónicos, S. A. DE C. V.</t>
  </si>
  <si>
    <t>5D57D165</t>
  </si>
  <si>
    <t>JM-386</t>
  </si>
  <si>
    <t>ONE Cuernavaca</t>
  </si>
  <si>
    <t>7B066ACD</t>
  </si>
  <si>
    <t>JM-387</t>
  </si>
  <si>
    <t>9481F99E</t>
  </si>
  <si>
    <t>JM-388</t>
  </si>
  <si>
    <t xml:space="preserve">Optimizar e Incrementar, S. A. DE C. V. </t>
  </si>
  <si>
    <t>3B61A1B7</t>
  </si>
  <si>
    <t>JM-389</t>
  </si>
  <si>
    <t>Vale azul (Juan Paratore)</t>
  </si>
  <si>
    <t>JM-390</t>
  </si>
  <si>
    <t>Diciembre 2018 primera quincena (asimilados)</t>
  </si>
  <si>
    <t>E8CA4476</t>
  </si>
  <si>
    <t>JM-391</t>
  </si>
  <si>
    <t>Diciembre 2018 segunda quincena (asimilados)</t>
  </si>
  <si>
    <t>E62C99C3</t>
  </si>
  <si>
    <t>JM-392</t>
  </si>
  <si>
    <t>Diciembre 2018 primera quincena (Nómina)</t>
  </si>
  <si>
    <t>DD377F36</t>
  </si>
  <si>
    <t>JM-393</t>
  </si>
  <si>
    <t>Diciembre  2018 segunda quincena (Nómina/cuotas patronales)</t>
  </si>
  <si>
    <t>A5F3EEA5</t>
  </si>
  <si>
    <t>JM-394</t>
  </si>
  <si>
    <t>Diciembre  2018 primera quincena (nómina)</t>
  </si>
  <si>
    <t>7384C776</t>
  </si>
  <si>
    <t>JM-395</t>
  </si>
  <si>
    <t>Diciembre 2018 segunda quincena  (nómina/cuotas patronales )</t>
  </si>
  <si>
    <t>A1E277F1</t>
  </si>
  <si>
    <t>JM-396</t>
  </si>
  <si>
    <t>5549A0D8</t>
  </si>
  <si>
    <t>JM-397</t>
  </si>
  <si>
    <t>Diciembre  2018 segunda quincena  (nómina/cuotas patronales )</t>
  </si>
  <si>
    <t>E97827F7</t>
  </si>
  <si>
    <t>JM-398</t>
  </si>
  <si>
    <t>8EF33ACA</t>
  </si>
  <si>
    <t>JM-399</t>
  </si>
  <si>
    <t>Diciembre  2018 segunda quincena (nómina/cuotas patronales )</t>
  </si>
  <si>
    <t>7BF0BDAE</t>
  </si>
  <si>
    <t>JM-400</t>
  </si>
  <si>
    <t>A24DE398</t>
  </si>
  <si>
    <t>JM-401</t>
  </si>
  <si>
    <t>BA09B376</t>
  </si>
  <si>
    <t>JM-402</t>
  </si>
  <si>
    <t>Diciembre 2018 primera quincena (nómina)</t>
  </si>
  <si>
    <t>0D8192AC</t>
  </si>
  <si>
    <t>JM-403</t>
  </si>
  <si>
    <t>8CA6CEAB</t>
  </si>
  <si>
    <t>JM-404</t>
  </si>
  <si>
    <t>Diciembre  2018 primera quincena (Nómina)</t>
  </si>
  <si>
    <t>A2032A66</t>
  </si>
  <si>
    <t>JM-405</t>
  </si>
  <si>
    <t>Diciembre 2018 segunda quincena  (Nómina/cuotas patronales )</t>
  </si>
  <si>
    <t>3F5421DF</t>
  </si>
  <si>
    <t>JM-406</t>
  </si>
  <si>
    <t>CDD2DF69</t>
  </si>
  <si>
    <t>JM-407</t>
  </si>
  <si>
    <t>Diciembre 2018 segunda quincena  (Nómina/cuotas patronales)</t>
  </si>
  <si>
    <t>FC7A9A87</t>
  </si>
  <si>
    <t>JM-408</t>
  </si>
  <si>
    <t>DC6B589F</t>
  </si>
  <si>
    <t>JM-409</t>
  </si>
  <si>
    <t>765F908E</t>
  </si>
  <si>
    <t>JM-410</t>
  </si>
  <si>
    <t>A9B233B8</t>
  </si>
  <si>
    <t>JM-411</t>
  </si>
  <si>
    <t>B145EE0A</t>
  </si>
  <si>
    <t>PROYECTO JOJUTLA INFONAVIT
FUNDACIÓN HOGARES - CONTROL DE GASTOS DE OPERACIÓN
PERIODO: 01-abril-2018 al 31-diciembre-2018</t>
  </si>
  <si>
    <r>
      <rPr>
        <b/>
        <sz val="10"/>
        <color theme="1"/>
        <rFont val="Century Gothic"/>
        <family val="2"/>
      </rPr>
      <t>PROYECTO JOJUTLA INFONAVIT</t>
    </r>
    <r>
      <rPr>
        <sz val="10"/>
        <color theme="1"/>
        <rFont val="Century Gothic"/>
        <family val="2"/>
      </rPr>
      <t xml:space="preserve">
Fundación Hogares, I.A.P. - Resumen Agregado de Gastos
Periodo: 01-marzo-2018 al 31-diciembre-2018</t>
    </r>
  </si>
  <si>
    <t>DA3F4E74</t>
  </si>
  <si>
    <t>BA413C2B</t>
  </si>
  <si>
    <t>80991B59</t>
  </si>
  <si>
    <t>09D8EBD7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</si>
</sst>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
    <numFmt numFmtId="165" formatCode="&quot;$&quot;#,##0.00"/>
  </numFmts>
  <fonts count="25"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b/>
      <sz val="9"/>
      <color theme="0"/>
      <name val="Calibri"/>
      <family val="2"/>
      <scheme val="minor"/>
    </font>
    <font>
      <sz val="10"/>
      <color theme="1"/>
      <name val="Calibri"/>
      <family val="2"/>
      <scheme val="minor"/>
    </font>
    <font>
      <sz val="9"/>
      <color theme="1"/>
      <name val="Calibri"/>
      <family val="2"/>
      <scheme val="minor"/>
    </font>
    <font>
      <b/>
      <sz val="11"/>
      <color theme="0"/>
      <name val="Century Gothic"/>
      <family val="2"/>
    </font>
    <font>
      <sz val="11"/>
      <color theme="1"/>
      <name val="Century Gothic"/>
      <family val="2"/>
    </font>
    <font>
      <sz val="11"/>
      <name val="Century Gothic"/>
      <family val="2"/>
    </font>
    <font>
      <b/>
      <sz val="11"/>
      <color theme="1"/>
      <name val="Century Gothic"/>
      <family val="2"/>
    </font>
    <font>
      <sz val="9"/>
      <name val="Calibri"/>
      <family val="2"/>
      <scheme val="minor"/>
    </font>
    <font>
      <sz val="8"/>
      <name val="Arial"/>
      <family val="2"/>
    </font>
    <font>
      <sz val="9"/>
      <color indexed="81"/>
      <name val="Tahoma"/>
      <family val="2"/>
    </font>
    <font>
      <sz val="10"/>
      <color theme="1"/>
      <name val="Century Gothic"/>
      <family val="2"/>
    </font>
    <font>
      <b/>
      <sz val="10"/>
      <color theme="1"/>
      <name val="Century Gothic"/>
      <family val="2"/>
    </font>
    <font>
      <sz val="11"/>
      <color theme="2" tint="-0.749992370372631"/>
      <name val="Century Gothic"/>
      <family val="2"/>
    </font>
    <font>
      <b/>
      <sz val="11"/>
      <color theme="2" tint="-0.749992370372631"/>
      <name val="Century Gothic"/>
      <family val="2"/>
    </font>
    <font>
      <b/>
      <sz val="10"/>
      <color theme="2" tint="-0.749992370372631"/>
      <name val="Century Gothic"/>
      <family val="2"/>
    </font>
    <font>
      <sz val="10"/>
      <color theme="2" tint="-0.749992370372631"/>
      <name val="Century Gothic"/>
      <family val="2"/>
    </font>
    <font>
      <sz val="10"/>
      <color theme="2" tint="-0.749992370372631"/>
      <name val="Calibri"/>
      <family val="2"/>
      <scheme val="minor"/>
    </font>
    <font>
      <b/>
      <sz val="10"/>
      <color theme="0"/>
      <name val="Century Gothic"/>
      <family val="2"/>
    </font>
    <font>
      <sz val="10"/>
      <name val="Century Gothic"/>
      <family val="2"/>
    </font>
    <font>
      <b/>
      <sz val="10"/>
      <name val="Century Gothic"/>
      <family val="2"/>
    </font>
    <font>
      <b/>
      <sz val="9"/>
      <color theme="1"/>
      <name val="Arial"/>
      <family val="2"/>
    </font>
  </fonts>
  <fills count="6">
    <fill>
      <patternFill patternType="none"/>
    </fill>
    <fill>
      <patternFill patternType="gray125"/>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style="hair">
        <color indexed="64"/>
      </top>
      <bottom style="hair">
        <color indexed="64"/>
      </bottom>
      <diagonal/>
    </border>
    <border>
      <left style="dotted">
        <color theme="2" tint="-0.499984740745262"/>
      </left>
      <right style="dotted">
        <color theme="2" tint="-0.499984740745262"/>
      </right>
      <top style="dotted">
        <color theme="2" tint="-0.499984740745262"/>
      </top>
      <bottom style="dotted">
        <color theme="2"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05">
    <xf numFmtId="0" fontId="0" fillId="0" borderId="0" xfId="0"/>
    <xf numFmtId="0" fontId="3" fillId="0" borderId="0" xfId="0" applyFont="1" applyFill="1" applyBorder="1"/>
    <xf numFmtId="0" fontId="3" fillId="0" borderId="0" xfId="0" applyFont="1" applyBorder="1"/>
    <xf numFmtId="0" fontId="3" fillId="0" borderId="0" xfId="0" applyFont="1" applyBorder="1" applyAlignment="1">
      <alignment horizontal="left" wrapText="1"/>
    </xf>
    <xf numFmtId="0" fontId="2" fillId="0" borderId="0" xfId="0" applyFont="1" applyBorder="1" applyAlignment="1">
      <alignment horizont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8" fillId="0" borderId="0" xfId="0" applyFont="1"/>
    <xf numFmtId="0" fontId="9" fillId="0" borderId="0" xfId="0" applyFont="1" applyFill="1"/>
    <xf numFmtId="0" fontId="8" fillId="0" borderId="0" xfId="0" applyFont="1" applyFill="1" applyBorder="1"/>
    <xf numFmtId="0" fontId="0" fillId="0" borderId="0" xfId="0" applyFill="1" applyBorder="1"/>
    <xf numFmtId="0" fontId="9" fillId="0" borderId="0" xfId="0" applyFont="1" applyFill="1" applyBorder="1"/>
    <xf numFmtId="0" fontId="0" fillId="0" borderId="0" xfId="0" applyBorder="1"/>
    <xf numFmtId="44" fontId="3" fillId="0" borderId="0" xfId="0" applyNumberFormat="1"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12" fillId="0" borderId="0" xfId="0" applyFont="1" applyBorder="1" applyAlignment="1">
      <alignment vertical="center"/>
    </xf>
    <xf numFmtId="0" fontId="12" fillId="0" borderId="0" xfId="0" applyFont="1" applyFill="1" applyBorder="1" applyAlignment="1">
      <alignment vertical="center"/>
    </xf>
    <xf numFmtId="0" fontId="12" fillId="0" borderId="0" xfId="0" applyFont="1" applyBorder="1" applyAlignment="1">
      <alignment vertical="center" wrapText="1"/>
    </xf>
    <xf numFmtId="0" fontId="12" fillId="0" borderId="0" xfId="0" applyFont="1" applyFill="1" applyBorder="1" applyAlignment="1">
      <alignment vertical="center" wrapText="1"/>
    </xf>
    <xf numFmtId="0" fontId="2" fillId="0" borderId="0" xfId="0" applyFont="1" applyBorder="1" applyAlignment="1">
      <alignment horizontal="center"/>
    </xf>
    <xf numFmtId="49" fontId="2" fillId="0" borderId="0" xfId="0" applyNumberFormat="1" applyFont="1" applyBorder="1" applyAlignment="1">
      <alignment horizontal="center"/>
    </xf>
    <xf numFmtId="49" fontId="3" fillId="0" borderId="0" xfId="0" applyNumberFormat="1" applyFont="1" applyFill="1" applyBorder="1"/>
    <xf numFmtId="49" fontId="3" fillId="0" borderId="0" xfId="0" applyNumberFormat="1" applyFont="1" applyBorder="1"/>
    <xf numFmtId="0" fontId="8" fillId="0" borderId="0" xfId="0" applyFont="1" applyAlignment="1">
      <alignment horizontal="center"/>
    </xf>
    <xf numFmtId="0" fontId="0" fillId="0" borderId="0" xfId="0" applyFont="1"/>
    <xf numFmtId="0" fontId="16" fillId="0" borderId="0" xfId="0" applyFont="1" applyFill="1" applyBorder="1"/>
    <xf numFmtId="0" fontId="7" fillId="2" borderId="0" xfId="0" applyFont="1" applyFill="1" applyAlignment="1">
      <alignment horizontal="center"/>
    </xf>
    <xf numFmtId="0" fontId="17" fillId="0" borderId="0" xfId="0" applyFont="1" applyBorder="1" applyAlignment="1">
      <alignment horizontal="center"/>
    </xf>
    <xf numFmtId="0" fontId="17" fillId="0" borderId="0" xfId="0" applyFont="1" applyAlignment="1">
      <alignment horizontal="center"/>
    </xf>
    <xf numFmtId="0" fontId="18" fillId="0" borderId="1" xfId="0" applyFont="1" applyFill="1" applyBorder="1" applyAlignment="1">
      <alignment vertical="center"/>
    </xf>
    <xf numFmtId="0" fontId="18" fillId="0" borderId="1" xfId="0" applyFont="1" applyFill="1" applyBorder="1" applyAlignment="1">
      <alignment horizontal="right" vertical="center"/>
    </xf>
    <xf numFmtId="0" fontId="18" fillId="0" borderId="0" xfId="0" applyFont="1" applyFill="1" applyBorder="1" applyAlignment="1">
      <alignment horizontal="right" vertical="center"/>
    </xf>
    <xf numFmtId="165" fontId="18" fillId="0" borderId="1" xfId="0" applyNumberFormat="1" applyFont="1" applyFill="1" applyBorder="1" applyAlignment="1">
      <alignment vertical="center"/>
    </xf>
    <xf numFmtId="165" fontId="18" fillId="0" borderId="0" xfId="0" applyNumberFormat="1" applyFont="1" applyFill="1" applyBorder="1" applyAlignment="1">
      <alignment vertical="center"/>
    </xf>
    <xf numFmtId="164" fontId="18" fillId="0" borderId="1" xfId="0" applyNumberFormat="1" applyFont="1" applyBorder="1"/>
    <xf numFmtId="164" fontId="18" fillId="0" borderId="1" xfId="0" applyNumberFormat="1" applyFont="1" applyBorder="1" applyAlignment="1">
      <alignment vertical="center"/>
    </xf>
    <xf numFmtId="0" fontId="19" fillId="0" borderId="1" xfId="0" applyFont="1" applyBorder="1"/>
    <xf numFmtId="0" fontId="18" fillId="0" borderId="0" xfId="0" applyFont="1" applyFill="1" applyAlignment="1">
      <alignment vertical="center"/>
    </xf>
    <xf numFmtId="0" fontId="18" fillId="0" borderId="0" xfId="0" applyFont="1" applyFill="1" applyAlignment="1">
      <alignment horizontal="right" vertical="center"/>
    </xf>
    <xf numFmtId="164" fontId="19" fillId="0" borderId="0" xfId="0" applyNumberFormat="1" applyFont="1" applyFill="1" applyAlignment="1">
      <alignment vertical="center"/>
    </xf>
    <xf numFmtId="164" fontId="19" fillId="0" borderId="0" xfId="0" applyNumberFormat="1" applyFont="1" applyFill="1" applyBorder="1" applyAlignment="1">
      <alignment vertical="center"/>
    </xf>
    <xf numFmtId="0" fontId="19" fillId="0" borderId="0" xfId="0" applyFont="1"/>
    <xf numFmtId="165" fontId="19" fillId="0" borderId="0" xfId="0" applyNumberFormat="1" applyFont="1"/>
    <xf numFmtId="0" fontId="20" fillId="0" borderId="0" xfId="0" applyFont="1"/>
    <xf numFmtId="0" fontId="19" fillId="0" borderId="0" xfId="0" applyFont="1" applyAlignment="1">
      <alignment horizontal="left" vertical="center" wrapText="1"/>
    </xf>
    <xf numFmtId="0" fontId="19" fillId="0" borderId="0" xfId="0" applyFont="1" applyFill="1" applyBorder="1" applyAlignment="1">
      <alignment horizontal="left" vertical="center" wrapText="1"/>
    </xf>
    <xf numFmtId="165" fontId="19" fillId="0" borderId="0" xfId="0" applyNumberFormat="1" applyFont="1" applyFill="1" applyAlignment="1">
      <alignment horizontal="right" vertical="center" wrapText="1"/>
    </xf>
    <xf numFmtId="165" fontId="19" fillId="0" borderId="0" xfId="0" applyNumberFormat="1" applyFont="1" applyFill="1" applyBorder="1" applyAlignment="1">
      <alignment horizontal="right" vertical="center" wrapText="1"/>
    </xf>
    <xf numFmtId="0" fontId="19" fillId="4" borderId="0" xfId="0" applyFont="1" applyFill="1" applyAlignment="1">
      <alignment horizontal="left" vertical="center" wrapText="1"/>
    </xf>
    <xf numFmtId="164" fontId="19" fillId="0" borderId="0" xfId="0" applyNumberFormat="1" applyFont="1" applyFill="1" applyBorder="1" applyAlignment="1">
      <alignment horizontal="right" vertical="center" wrapText="1"/>
    </xf>
    <xf numFmtId="0" fontId="18"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horizontal="right" vertical="center"/>
    </xf>
    <xf numFmtId="0" fontId="21" fillId="0" borderId="0" xfId="0" applyFont="1" applyFill="1" applyBorder="1" applyAlignment="1">
      <alignment horizontal="right" vertical="center"/>
    </xf>
    <xf numFmtId="164" fontId="22" fillId="0" borderId="0" xfId="0" applyNumberFormat="1" applyFont="1" applyFill="1" applyAlignment="1">
      <alignment vertical="center"/>
    </xf>
    <xf numFmtId="164" fontId="22" fillId="0" borderId="0" xfId="0" applyNumberFormat="1" applyFont="1" applyFill="1" applyBorder="1" applyAlignment="1">
      <alignment vertical="center"/>
    </xf>
    <xf numFmtId="0" fontId="14" fillId="0" borderId="0" xfId="0" applyFont="1"/>
    <xf numFmtId="0" fontId="5" fillId="0" borderId="0" xfId="0" applyFont="1"/>
    <xf numFmtId="0" fontId="21" fillId="0" borderId="0" xfId="0" applyFont="1" applyFill="1" applyBorder="1" applyAlignment="1">
      <alignment horizontal="left" vertical="center" wrapText="1"/>
    </xf>
    <xf numFmtId="165" fontId="21" fillId="3" borderId="0" xfId="0" applyNumberFormat="1" applyFont="1" applyFill="1"/>
    <xf numFmtId="164" fontId="23" fillId="0" borderId="0" xfId="0" applyNumberFormat="1" applyFont="1" applyFill="1" applyBorder="1"/>
    <xf numFmtId="0" fontId="14" fillId="0" borderId="0" xfId="0" applyFont="1" applyFill="1" applyBorder="1"/>
    <xf numFmtId="0" fontId="15" fillId="0" borderId="0" xfId="0" applyFont="1" applyFill="1" applyBorder="1"/>
    <xf numFmtId="44"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44" fontId="21" fillId="2" borderId="2" xfId="0" applyNumberFormat="1" applyFont="1" applyFill="1" applyBorder="1" applyAlignment="1">
      <alignment horizontal="center" vertical="center" wrapText="1"/>
    </xf>
    <xf numFmtId="0" fontId="0" fillId="0" borderId="0" xfId="0" applyAlignment="1">
      <alignment horizontal="center" vertical="center" wrapText="1"/>
    </xf>
    <xf numFmtId="0" fontId="14" fillId="0" borderId="2" xfId="0" applyFont="1" applyFill="1" applyBorder="1" applyAlignment="1">
      <alignment horizontal="left"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0" fillId="0" borderId="0" xfId="0" applyFill="1"/>
    <xf numFmtId="4" fontId="14" fillId="0" borderId="2"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44" fontId="2" fillId="0" borderId="0" xfId="0" applyNumberFormat="1" applyFont="1" applyBorder="1"/>
    <xf numFmtId="0" fontId="15" fillId="0" borderId="0" xfId="0" applyFont="1" applyFill="1" applyBorder="1" applyAlignment="1">
      <alignment horizontal="center"/>
    </xf>
    <xf numFmtId="0" fontId="14" fillId="0" borderId="0" xfId="0" applyFont="1" applyFill="1" applyBorder="1" applyAlignment="1">
      <alignment horizontal="center"/>
    </xf>
    <xf numFmtId="0" fontId="0" fillId="0" borderId="0" xfId="0" applyAlignment="1">
      <alignment horizontal="center"/>
    </xf>
    <xf numFmtId="44" fontId="0" fillId="0" borderId="0" xfId="0" applyNumberFormat="1" applyBorder="1" applyAlignment="1">
      <alignment horizontal="center" vertical="center"/>
    </xf>
    <xf numFmtId="0" fontId="0" fillId="0" borderId="0" xfId="0" applyBorder="1" applyAlignment="1">
      <alignment horizontal="center" vertical="center"/>
    </xf>
    <xf numFmtId="44" fontId="14" fillId="0" borderId="0" xfId="3" applyNumberFormat="1" applyFont="1" applyFill="1" applyBorder="1" applyAlignment="1">
      <alignment horizontal="center" vertical="center"/>
    </xf>
    <xf numFmtId="0" fontId="15" fillId="0" borderId="2" xfId="0" applyFont="1" applyFill="1" applyBorder="1" applyAlignment="1">
      <alignment horizontal="right" vertical="center"/>
    </xf>
    <xf numFmtId="44" fontId="15" fillId="0" borderId="2" xfId="3" applyNumberFormat="1" applyFont="1" applyFill="1" applyBorder="1" applyAlignment="1">
      <alignment horizontal="center" vertical="center"/>
    </xf>
    <xf numFmtId="0" fontId="11"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vertical="center"/>
    </xf>
    <xf numFmtId="0" fontId="6" fillId="0" borderId="5" xfId="0" applyFont="1" applyFill="1" applyBorder="1" applyAlignment="1">
      <alignment horizontal="left" vertical="center" wrapText="1"/>
    </xf>
    <xf numFmtId="17" fontId="6" fillId="0" borderId="5" xfId="2" applyNumberFormat="1" applyFont="1" applyFill="1" applyBorder="1" applyAlignment="1">
      <alignment horizontal="center" vertical="center"/>
    </xf>
    <xf numFmtId="14" fontId="11" fillId="0" borderId="5"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44" fontId="6" fillId="0" borderId="5" xfId="1" applyNumberFormat="1" applyFont="1" applyFill="1" applyBorder="1" applyAlignment="1">
      <alignment vertical="center"/>
    </xf>
    <xf numFmtId="49" fontId="11" fillId="0" borderId="5" xfId="1" quotePrefix="1" applyNumberFormat="1" applyFont="1" applyFill="1" applyBorder="1" applyAlignment="1">
      <alignment vertical="center"/>
    </xf>
    <xf numFmtId="49" fontId="6" fillId="0" borderId="5" xfId="1" quotePrefix="1" applyNumberFormat="1" applyFont="1" applyFill="1" applyBorder="1" applyAlignment="1">
      <alignment vertical="center"/>
    </xf>
    <xf numFmtId="0" fontId="6" fillId="0" borderId="5" xfId="0" applyFont="1" applyFill="1" applyBorder="1" applyAlignment="1">
      <alignment vertical="center" wrapText="1"/>
    </xf>
    <xf numFmtId="44" fontId="6" fillId="0" borderId="5" xfId="2" applyNumberFormat="1" applyFont="1" applyFill="1" applyBorder="1" applyAlignment="1">
      <alignment vertical="center"/>
    </xf>
    <xf numFmtId="49" fontId="6" fillId="0" borderId="5" xfId="1" applyNumberFormat="1" applyFont="1" applyFill="1" applyBorder="1" applyAlignment="1">
      <alignment vertical="center"/>
    </xf>
    <xf numFmtId="49" fontId="11" fillId="0" borderId="5" xfId="2" quotePrefix="1" applyNumberFormat="1" applyFont="1" applyFill="1" applyBorder="1" applyAlignment="1">
      <alignment vertical="center"/>
    </xf>
    <xf numFmtId="44" fontId="11" fillId="0" borderId="5" xfId="1" applyNumberFormat="1" applyFont="1" applyFill="1" applyBorder="1" applyAlignment="1">
      <alignment vertical="center"/>
    </xf>
    <xf numFmtId="0" fontId="11" fillId="0" borderId="5" xfId="0" applyFont="1" applyFill="1" applyBorder="1" applyAlignment="1">
      <alignment vertical="center" wrapText="1"/>
    </xf>
    <xf numFmtId="17" fontId="11" fillId="0" borderId="5" xfId="2" applyNumberFormat="1" applyFont="1" applyFill="1" applyBorder="1" applyAlignment="1">
      <alignment horizontal="center" vertical="center"/>
    </xf>
    <xf numFmtId="0" fontId="11" fillId="0" borderId="5" xfId="0" applyFont="1" applyFill="1" applyBorder="1" applyAlignment="1">
      <alignment horizontal="center" vertical="center" wrapText="1"/>
    </xf>
    <xf numFmtId="11" fontId="11" fillId="0" borderId="5" xfId="0" applyNumberFormat="1" applyFont="1" applyFill="1" applyBorder="1" applyAlignment="1">
      <alignment horizontal="center" vertical="center" wrapText="1"/>
    </xf>
    <xf numFmtId="44" fontId="11" fillId="0" borderId="5" xfId="2" applyNumberFormat="1" applyFont="1" applyFill="1" applyBorder="1" applyAlignment="1">
      <alignment vertical="center"/>
    </xf>
    <xf numFmtId="17" fontId="11" fillId="0" borderId="5" xfId="2"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44" fontId="11" fillId="0" borderId="5" xfId="1" applyNumberFormat="1" applyFont="1" applyFill="1" applyBorder="1" applyAlignment="1">
      <alignment vertical="center" wrapText="1"/>
    </xf>
    <xf numFmtId="49" fontId="11" fillId="0" borderId="5" xfId="1" applyNumberFormat="1" applyFont="1" applyFill="1" applyBorder="1" applyAlignment="1">
      <alignment vertical="center" wrapText="1"/>
    </xf>
    <xf numFmtId="0" fontId="6" fillId="0" borderId="5" xfId="0" applyFont="1" applyFill="1" applyBorder="1" applyAlignment="1">
      <alignment horizontal="center"/>
    </xf>
    <xf numFmtId="49" fontId="11" fillId="0" borderId="5" xfId="1" quotePrefix="1" applyNumberFormat="1" applyFont="1" applyFill="1" applyBorder="1" applyAlignment="1">
      <alignment vertical="center" wrapText="1"/>
    </xf>
    <xf numFmtId="0" fontId="4" fillId="2"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Border="1" applyAlignment="1">
      <alignment vertical="center" wrapText="1"/>
    </xf>
    <xf numFmtId="165" fontId="0" fillId="0" borderId="0" xfId="0" applyNumberFormat="1"/>
    <xf numFmtId="14" fontId="6" fillId="0" borderId="6" xfId="0" applyNumberFormat="1" applyFont="1" applyFill="1" applyBorder="1" applyAlignment="1">
      <alignment horizontal="center" vertical="center"/>
    </xf>
    <xf numFmtId="44" fontId="6" fillId="0" borderId="6" xfId="1" applyNumberFormat="1" applyFont="1" applyFill="1" applyBorder="1" applyAlignment="1">
      <alignment vertical="center"/>
    </xf>
    <xf numFmtId="0" fontId="7" fillId="2" borderId="0" xfId="0" applyFont="1" applyFill="1" applyAlignment="1">
      <alignment horizontal="center"/>
    </xf>
    <xf numFmtId="0" fontId="14" fillId="0" borderId="2" xfId="0" applyFont="1" applyFill="1" applyBorder="1" applyAlignment="1">
      <alignment horizontal="left"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6" fillId="0" borderId="6" xfId="0" applyFont="1" applyFill="1" applyBorder="1" applyAlignment="1">
      <alignment vertical="center"/>
    </xf>
    <xf numFmtId="0" fontId="6" fillId="0" borderId="6" xfId="0" applyFont="1" applyFill="1" applyBorder="1" applyAlignment="1">
      <alignment horizontal="left" vertical="center" wrapText="1"/>
    </xf>
    <xf numFmtId="14" fontId="11" fillId="0" borderId="6" xfId="0" applyNumberFormat="1" applyFont="1" applyFill="1" applyBorder="1" applyAlignment="1">
      <alignment horizontal="center" vertical="center"/>
    </xf>
    <xf numFmtId="44" fontId="11" fillId="0" borderId="6" xfId="1" applyNumberFormat="1" applyFont="1" applyFill="1" applyBorder="1" applyAlignment="1">
      <alignment vertical="center"/>
    </xf>
    <xf numFmtId="0" fontId="7" fillId="0" borderId="0" xfId="0" applyFont="1" applyFill="1" applyAlignment="1">
      <alignment horizontal="center"/>
    </xf>
    <xf numFmtId="0" fontId="7" fillId="2" borderId="0" xfId="0" applyFont="1" applyFill="1" applyAlignment="1">
      <alignment horizontal="center"/>
    </xf>
    <xf numFmtId="165" fontId="19" fillId="0" borderId="0" xfId="0" applyNumberFormat="1" applyFont="1" applyFill="1"/>
    <xf numFmtId="0" fontId="19" fillId="0" borderId="0" xfId="0" applyFont="1" applyFill="1"/>
    <xf numFmtId="44" fontId="14" fillId="0" borderId="2" xfId="0" applyNumberFormat="1" applyFont="1" applyFill="1" applyBorder="1" applyAlignment="1">
      <alignment horizontal="center" vertical="center"/>
    </xf>
    <xf numFmtId="44" fontId="22" fillId="0" borderId="2" xfId="0" applyNumberFormat="1" applyFont="1" applyFill="1" applyBorder="1" applyAlignment="1">
      <alignment horizontal="center" vertical="center"/>
    </xf>
    <xf numFmtId="44" fontId="14" fillId="0" borderId="2" xfId="3"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1" fillId="0" borderId="0" xfId="0" applyFont="1" applyFill="1" applyBorder="1" applyAlignment="1">
      <alignment vertical="center" wrapText="1"/>
    </xf>
    <xf numFmtId="17" fontId="11" fillId="0" borderId="0" xfId="2" applyNumberFormat="1" applyFont="1" applyFill="1" applyBorder="1" applyAlignment="1">
      <alignment horizontal="center" vertical="center" wrapText="1"/>
    </xf>
    <xf numFmtId="14" fontId="6" fillId="0" borderId="0" xfId="0" applyNumberFormat="1" applyFont="1" applyFill="1" applyBorder="1" applyAlignment="1">
      <alignment horizontal="center" vertical="center"/>
    </xf>
    <xf numFmtId="14" fontId="11" fillId="0" borderId="0" xfId="0" applyNumberFormat="1" applyFont="1" applyFill="1" applyBorder="1" applyAlignment="1">
      <alignment horizontal="center" vertical="center" wrapText="1"/>
    </xf>
    <xf numFmtId="44" fontId="11" fillId="0" borderId="0" xfId="1" applyNumberFormat="1" applyFont="1" applyFill="1" applyBorder="1" applyAlignment="1">
      <alignment vertical="center" wrapText="1"/>
    </xf>
    <xf numFmtId="49" fontId="11" fillId="0" borderId="0" xfId="2" quotePrefix="1" applyNumberFormat="1" applyFont="1" applyFill="1" applyBorder="1" applyAlignment="1">
      <alignment vertical="center"/>
    </xf>
    <xf numFmtId="0" fontId="10" fillId="0" borderId="0" xfId="0" applyFont="1" applyAlignment="1">
      <alignment horizontal="center"/>
    </xf>
    <xf numFmtId="0" fontId="7" fillId="2" borderId="0" xfId="0" applyFont="1" applyFill="1" applyAlignment="1">
      <alignment horizontal="center"/>
    </xf>
    <xf numFmtId="0" fontId="21" fillId="3" borderId="0" xfId="0" applyFont="1" applyFill="1" applyAlignment="1">
      <alignment horizontal="left" vertical="center" wrapText="1"/>
    </xf>
    <xf numFmtId="0" fontId="14" fillId="0" borderId="2" xfId="0" applyFont="1" applyFill="1" applyBorder="1" applyAlignment="1">
      <alignment horizontal="left"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9" fontId="14" fillId="0" borderId="2" xfId="0" applyNumberFormat="1" applyFont="1" applyFill="1" applyBorder="1" applyAlignment="1">
      <alignment horizontal="left" vertical="center"/>
    </xf>
    <xf numFmtId="44" fontId="14" fillId="0" borderId="2" xfId="3" applyNumberFormat="1" applyFont="1" applyFill="1" applyBorder="1" applyAlignment="1">
      <alignment horizontal="left" vertical="center"/>
    </xf>
    <xf numFmtId="0" fontId="7" fillId="2" borderId="0" xfId="0" applyFont="1" applyFill="1" applyAlignment="1">
      <alignment horizontal="left" vertical="center"/>
    </xf>
    <xf numFmtId="0" fontId="21" fillId="3" borderId="0" xfId="0" applyFont="1" applyFill="1" applyAlignment="1">
      <alignment horizontal="left" vertical="center"/>
    </xf>
    <xf numFmtId="44" fontId="19" fillId="0" borderId="0" xfId="0" applyNumberFormat="1" applyFont="1" applyFill="1"/>
    <xf numFmtId="165" fontId="22" fillId="0" borderId="0" xfId="0" applyNumberFormat="1" applyFont="1" applyFill="1" applyAlignment="1">
      <alignment vertical="center"/>
    </xf>
    <xf numFmtId="165" fontId="19" fillId="0" borderId="0" xfId="0" applyNumberFormat="1" applyFont="1" applyFill="1" applyBorder="1" applyAlignment="1">
      <alignment horizontal="left" vertical="center" wrapText="1"/>
    </xf>
    <xf numFmtId="165" fontId="22" fillId="0" borderId="0" xfId="0" applyNumberFormat="1" applyFont="1" applyFill="1" applyBorder="1" applyAlignment="1">
      <alignment vertical="center"/>
    </xf>
    <xf numFmtId="44" fontId="0" fillId="0" borderId="0" xfId="0" applyNumberFormat="1"/>
    <xf numFmtId="165" fontId="18" fillId="0" borderId="1" xfId="0" applyNumberFormat="1" applyFont="1" applyBorder="1"/>
    <xf numFmtId="0" fontId="14" fillId="0" borderId="2" xfId="0" applyFont="1" applyFill="1" applyBorder="1" applyAlignment="1">
      <alignment horizontal="left"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14" fontId="11" fillId="0" borderId="7" xfId="0" applyNumberFormat="1" applyFont="1" applyFill="1" applyBorder="1" applyAlignment="1">
      <alignment horizontal="center" vertical="center" wrapText="1"/>
    </xf>
    <xf numFmtId="44" fontId="11" fillId="0" borderId="8" xfId="1" applyNumberFormat="1" applyFont="1" applyFill="1" applyBorder="1" applyAlignment="1">
      <alignment vertical="center" wrapText="1"/>
    </xf>
    <xf numFmtId="0" fontId="11" fillId="0" borderId="0" xfId="0" applyFont="1" applyBorder="1" applyAlignment="1">
      <alignment vertical="center" wrapText="1"/>
    </xf>
    <xf numFmtId="0" fontId="2" fillId="0" borderId="0" xfId="0" applyFont="1" applyBorder="1" applyAlignment="1">
      <alignment horizontal="center" wrapText="1"/>
    </xf>
    <xf numFmtId="0" fontId="3" fillId="0" borderId="0" xfId="0" applyFont="1" applyBorder="1" applyAlignment="1">
      <alignment wrapText="1"/>
    </xf>
    <xf numFmtId="0" fontId="6" fillId="5" borderId="5" xfId="0" applyFont="1" applyFill="1" applyBorder="1" applyAlignment="1">
      <alignment vertical="center" wrapText="1"/>
    </xf>
    <xf numFmtId="0" fontId="6" fillId="5" borderId="5" xfId="0" applyFont="1" applyFill="1" applyBorder="1" applyAlignment="1">
      <alignment vertical="center"/>
    </xf>
    <xf numFmtId="0" fontId="6" fillId="0" borderId="0" xfId="0" applyFont="1" applyFill="1" applyBorder="1" applyAlignment="1">
      <alignment horizontal="left" vertical="center" wrapText="1"/>
    </xf>
    <xf numFmtId="0" fontId="11" fillId="0" borderId="5" xfId="0" applyNumberFormat="1" applyFont="1" applyFill="1" applyBorder="1" applyAlignment="1">
      <alignment horizontal="center" vertical="center" wrapText="1"/>
    </xf>
    <xf numFmtId="0" fontId="2" fillId="0" borderId="0" xfId="0" applyNumberFormat="1" applyFont="1" applyBorder="1" applyAlignment="1">
      <alignment horizontal="center"/>
    </xf>
    <xf numFmtId="0" fontId="4" fillId="2" borderId="0" xfId="0" applyNumberFormat="1" applyFont="1" applyFill="1" applyBorder="1" applyAlignment="1">
      <alignment horizontal="center" vertical="center" wrapText="1"/>
    </xf>
    <xf numFmtId="0" fontId="6" fillId="0" borderId="5" xfId="0" quotePrefix="1"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11" fillId="0" borderId="5" xfId="0" quotePrefix="1" applyNumberFormat="1" applyFont="1" applyFill="1" applyBorder="1" applyAlignment="1">
      <alignment horizontal="center" vertical="center" wrapText="1"/>
    </xf>
    <xf numFmtId="0" fontId="11" fillId="5" borderId="5" xfId="0" applyNumberFormat="1" applyFont="1" applyFill="1" applyBorder="1" applyAlignment="1">
      <alignment horizontal="center" vertical="center" wrapText="1"/>
    </xf>
    <xf numFmtId="0" fontId="0" fillId="0" borderId="0" xfId="0" applyNumberFormat="1"/>
    <xf numFmtId="0" fontId="3" fillId="0" borderId="0" xfId="0" applyNumberFormat="1" applyFont="1" applyBorder="1" applyAlignment="1">
      <alignment horizontal="center"/>
    </xf>
    <xf numFmtId="11" fontId="6" fillId="0" borderId="5" xfId="0" applyNumberFormat="1" applyFont="1" applyFill="1" applyBorder="1" applyAlignment="1">
      <alignment horizontal="left" vertical="center" wrapText="1"/>
    </xf>
    <xf numFmtId="44" fontId="11" fillId="5" borderId="5" xfId="1" applyNumberFormat="1" applyFont="1" applyFill="1" applyBorder="1" applyAlignment="1">
      <alignment vertical="center" wrapText="1"/>
    </xf>
    <xf numFmtId="0" fontId="6" fillId="5" borderId="5" xfId="0" applyFont="1" applyFill="1" applyBorder="1" applyAlignment="1">
      <alignment horizontal="center" vertical="center"/>
    </xf>
    <xf numFmtId="11" fontId="11" fillId="0" borderId="5" xfId="0" quotePrefix="1"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 xfId="0" applyFont="1" applyFill="1" applyBorder="1" applyAlignment="1">
      <alignment vertical="center" wrapText="1"/>
    </xf>
    <xf numFmtId="0" fontId="6" fillId="5" borderId="5" xfId="0" applyFont="1" applyFill="1" applyBorder="1" applyAlignment="1">
      <alignment horizontal="left" vertical="center" wrapText="1"/>
    </xf>
    <xf numFmtId="17" fontId="11" fillId="5" borderId="5" xfId="2" applyNumberFormat="1" applyFont="1" applyFill="1" applyBorder="1" applyAlignment="1">
      <alignment horizontal="center" vertical="center" wrapText="1"/>
    </xf>
    <xf numFmtId="14" fontId="6" fillId="5" borderId="5" xfId="0" applyNumberFormat="1" applyFont="1" applyFill="1" applyBorder="1" applyAlignment="1">
      <alignment horizontal="center" vertical="center"/>
    </xf>
    <xf numFmtId="14" fontId="11" fillId="5" borderId="5" xfId="0" applyNumberFormat="1" applyFont="1" applyFill="1" applyBorder="1" applyAlignment="1">
      <alignment horizontal="center" vertical="center" wrapText="1"/>
    </xf>
    <xf numFmtId="49" fontId="11" fillId="5" borderId="5" xfId="2" quotePrefix="1" applyNumberFormat="1" applyFont="1" applyFill="1" applyBorder="1" applyAlignment="1">
      <alignment vertical="center"/>
    </xf>
    <xf numFmtId="165" fontId="19" fillId="0" borderId="1" xfId="0" applyNumberFormat="1" applyFont="1" applyBorder="1"/>
    <xf numFmtId="0" fontId="2" fillId="0" borderId="0" xfId="0" applyFont="1" applyBorder="1" applyAlignment="1">
      <alignment horizont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4"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xf>
    <xf numFmtId="14" fontId="14" fillId="0" borderId="3" xfId="0" applyNumberFormat="1" applyFont="1" applyFill="1" applyBorder="1" applyAlignment="1">
      <alignment horizontal="center" vertical="center"/>
    </xf>
    <xf numFmtId="0" fontId="14" fillId="0" borderId="4" xfId="0"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4" fontId="14" fillId="0" borderId="3" xfId="0" applyNumberFormat="1" applyFont="1" applyFill="1" applyBorder="1" applyAlignment="1">
      <alignment horizontal="center" vertical="center"/>
    </xf>
    <xf numFmtId="4" fontId="14" fillId="0" borderId="4" xfId="0" applyNumberFormat="1" applyFont="1" applyFill="1" applyBorder="1" applyAlignment="1">
      <alignment horizontal="center" vertical="center"/>
    </xf>
    <xf numFmtId="0" fontId="14" fillId="0" borderId="0" xfId="0" applyFont="1" applyAlignment="1">
      <alignment horizontal="center" vertical="center" wrapText="1"/>
    </xf>
    <xf numFmtId="0" fontId="10" fillId="0" borderId="0" xfId="0" applyFont="1" applyAlignment="1">
      <alignment horizontal="center"/>
    </xf>
  </cellXfs>
  <cellStyles count="4">
    <cellStyle name="Millares" xfId="3" builtinId="3"/>
    <cellStyle name="Moneda" xfId="1" builtinId="4"/>
    <cellStyle name="Moneda 3" xfId="2" xr:uid="{00000000-0005-0000-0000-00000200000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204786</xdr:colOff>
      <xdr:row>2</xdr:row>
      <xdr:rowOff>123823</xdr:rowOff>
    </xdr:from>
    <xdr:to>
      <xdr:col>15</xdr:col>
      <xdr:colOff>1104786</xdr:colOff>
      <xdr:row>3</xdr:row>
      <xdr:rowOff>238010</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2159911" y="409573"/>
          <a:ext cx="900000" cy="900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1847850</xdr:colOff>
      <xdr:row>1</xdr:row>
      <xdr:rowOff>171450</xdr:rowOff>
    </xdr:from>
    <xdr:to>
      <xdr:col>8</xdr:col>
      <xdr:colOff>2581275</xdr:colOff>
      <xdr:row>5</xdr:row>
      <xdr:rowOff>152400</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1782425" y="361950"/>
          <a:ext cx="733425" cy="7429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238125</xdr:colOff>
      <xdr:row>1</xdr:row>
      <xdr:rowOff>9525</xdr:rowOff>
    </xdr:from>
    <xdr:to>
      <xdr:col>26</xdr:col>
      <xdr:colOff>971550</xdr:colOff>
      <xdr:row>4</xdr:row>
      <xdr:rowOff>180975</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8410575" y="200025"/>
          <a:ext cx="733425" cy="7429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238125</xdr:colOff>
      <xdr:row>1</xdr:row>
      <xdr:rowOff>9525</xdr:rowOff>
    </xdr:from>
    <xdr:to>
      <xdr:col>26</xdr:col>
      <xdr:colOff>971550</xdr:colOff>
      <xdr:row>4</xdr:row>
      <xdr:rowOff>180975</xdr:rowOff>
    </xdr:to>
    <xdr:pic>
      <xdr:nvPicPr>
        <xdr:cNvPr id="2" name="0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0839450" y="200025"/>
          <a:ext cx="733425" cy="742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24"/>
  <sheetViews>
    <sheetView showGridLines="0" tabSelected="1" topLeftCell="C5" zoomScale="90" zoomScaleNormal="90" workbookViewId="0">
      <selection activeCell="C21" sqref="C21"/>
    </sheetView>
  </sheetViews>
  <sheetFormatPr baseColWidth="10" defaultColWidth="11.453125" defaultRowHeight="10" x14ac:dyDescent="0.2"/>
  <cols>
    <col min="1" max="1" width="2.26953125" style="1" customWidth="1"/>
    <col min="2" max="2" width="11.453125" style="2" customWidth="1"/>
    <col min="3" max="3" width="15.81640625" style="2" customWidth="1"/>
    <col min="4" max="4" width="45.7265625" style="2" bestFit="1" customWidth="1"/>
    <col min="5" max="5" width="35.26953125" style="2" customWidth="1"/>
    <col min="6" max="6" width="29.81640625" style="165" customWidth="1"/>
    <col min="7" max="7" width="47.7265625" style="3" customWidth="1"/>
    <col min="8" max="8" width="22.7265625" style="6" customWidth="1"/>
    <col min="9" max="9" width="27.81640625" style="6" customWidth="1"/>
    <col min="10" max="10" width="23.453125" style="2" customWidth="1"/>
    <col min="11" max="11" width="36.453125" style="177" customWidth="1"/>
    <col min="12" max="13" width="17" style="2" customWidth="1"/>
    <col min="14" max="14" width="17" style="23" customWidth="1"/>
    <col min="15" max="15" width="17" style="2" customWidth="1"/>
    <col min="16" max="16" width="23.54296875" style="2" customWidth="1"/>
    <col min="17" max="17" width="24.7265625" style="2" customWidth="1"/>
    <col min="18" max="18" width="5.453125" style="2" customWidth="1"/>
    <col min="19" max="16384" width="11.453125" style="2"/>
  </cols>
  <sheetData>
    <row r="1" spans="1:22" ht="10.5" x14ac:dyDescent="0.25">
      <c r="B1" s="190"/>
      <c r="C1" s="190"/>
      <c r="D1" s="190"/>
      <c r="E1" s="190"/>
      <c r="F1" s="190"/>
      <c r="G1" s="190"/>
      <c r="H1" s="190"/>
      <c r="I1" s="190"/>
      <c r="J1" s="190"/>
      <c r="K1" s="190"/>
      <c r="L1" s="190"/>
      <c r="M1" s="20"/>
      <c r="N1" s="21"/>
      <c r="O1" s="20"/>
      <c r="P1" s="20"/>
    </row>
    <row r="2" spans="1:22" ht="10.5" x14ac:dyDescent="0.25">
      <c r="B2" s="4"/>
      <c r="C2" s="4"/>
      <c r="D2" s="4"/>
      <c r="E2" s="4"/>
      <c r="F2" s="164"/>
      <c r="G2" s="4"/>
      <c r="H2" s="5"/>
      <c r="I2" s="5"/>
      <c r="J2" s="4"/>
      <c r="K2" s="170"/>
      <c r="L2" s="1"/>
      <c r="M2" s="1"/>
      <c r="N2" s="22"/>
      <c r="O2" s="1"/>
      <c r="P2" s="1"/>
    </row>
    <row r="3" spans="1:22" ht="62.25" customHeight="1" x14ac:dyDescent="0.25">
      <c r="B3" s="4"/>
      <c r="C3" s="4"/>
      <c r="D3" s="192" t="s">
        <v>1312</v>
      </c>
      <c r="E3" s="192"/>
      <c r="F3" s="192"/>
      <c r="G3" s="192"/>
      <c r="H3" s="192"/>
      <c r="I3" s="192"/>
      <c r="J3" s="192"/>
      <c r="K3" s="192"/>
      <c r="L3" s="192"/>
      <c r="M3" s="192"/>
      <c r="N3" s="192"/>
      <c r="O3" s="1"/>
      <c r="P3" s="1"/>
    </row>
    <row r="4" spans="1:22" ht="33.75" customHeight="1" x14ac:dyDescent="0.25">
      <c r="B4" s="4"/>
      <c r="C4" s="191"/>
      <c r="D4" s="191"/>
      <c r="E4" s="191"/>
      <c r="F4" s="191"/>
      <c r="G4" s="4"/>
      <c r="H4" s="5"/>
      <c r="I4" s="5"/>
      <c r="J4" s="4"/>
      <c r="K4" s="170"/>
      <c r="L4" s="1"/>
      <c r="M4" s="1"/>
      <c r="N4" s="22"/>
      <c r="O4" s="1"/>
      <c r="P4" s="1"/>
    </row>
    <row r="5" spans="1:22" s="115" customFormat="1" ht="24" x14ac:dyDescent="0.35">
      <c r="A5" s="114"/>
      <c r="B5" s="113" t="s">
        <v>0</v>
      </c>
      <c r="C5" s="113" t="s">
        <v>129</v>
      </c>
      <c r="D5" s="113" t="s">
        <v>1</v>
      </c>
      <c r="E5" s="113" t="s">
        <v>3</v>
      </c>
      <c r="F5" s="113" t="s">
        <v>31</v>
      </c>
      <c r="G5" s="113" t="s">
        <v>2</v>
      </c>
      <c r="H5" s="113" t="s">
        <v>67</v>
      </c>
      <c r="I5" s="113" t="s">
        <v>154</v>
      </c>
      <c r="J5" s="113" t="s">
        <v>130</v>
      </c>
      <c r="K5" s="171" t="s">
        <v>438</v>
      </c>
      <c r="L5" s="113" t="s">
        <v>131</v>
      </c>
      <c r="M5" s="113" t="s">
        <v>132</v>
      </c>
      <c r="N5" s="113" t="s">
        <v>133</v>
      </c>
      <c r="O5" s="113" t="s">
        <v>142</v>
      </c>
      <c r="P5" s="113" t="s">
        <v>134</v>
      </c>
    </row>
    <row r="6" spans="1:22" s="14" customFormat="1" ht="19.899999999999999" customHeight="1" x14ac:dyDescent="0.35">
      <c r="A6" s="15"/>
      <c r="B6" s="87" t="s">
        <v>260</v>
      </c>
      <c r="C6" s="88" t="s">
        <v>268</v>
      </c>
      <c r="D6" s="89" t="s">
        <v>61</v>
      </c>
      <c r="E6" s="89" t="s">
        <v>36</v>
      </c>
      <c r="F6" s="97" t="s">
        <v>32</v>
      </c>
      <c r="G6" s="90" t="s">
        <v>5</v>
      </c>
      <c r="H6" s="91">
        <v>43191</v>
      </c>
      <c r="I6" s="92">
        <v>43213</v>
      </c>
      <c r="J6" s="93">
        <v>43213</v>
      </c>
      <c r="K6" s="172" t="s">
        <v>265</v>
      </c>
      <c r="L6" s="94">
        <v>500</v>
      </c>
      <c r="M6" s="94" t="s">
        <v>136</v>
      </c>
      <c r="N6" s="95" t="s">
        <v>258</v>
      </c>
      <c r="O6" s="94" t="s">
        <v>138</v>
      </c>
      <c r="P6" s="94" t="s">
        <v>141</v>
      </c>
      <c r="Q6" s="13"/>
      <c r="R6" s="15"/>
      <c r="S6" s="15"/>
      <c r="T6" s="15"/>
      <c r="U6" s="15"/>
      <c r="V6" s="15"/>
    </row>
    <row r="7" spans="1:22" s="15" customFormat="1" ht="19.899999999999999" customHeight="1" x14ac:dyDescent="0.35">
      <c r="B7" s="87" t="s">
        <v>435</v>
      </c>
      <c r="C7" s="88" t="s">
        <v>269</v>
      </c>
      <c r="D7" s="89" t="s">
        <v>4</v>
      </c>
      <c r="E7" s="89" t="s">
        <v>36</v>
      </c>
      <c r="F7" s="97" t="s">
        <v>611</v>
      </c>
      <c r="G7" s="90" t="s">
        <v>629</v>
      </c>
      <c r="H7" s="91">
        <v>43191</v>
      </c>
      <c r="I7" s="92">
        <v>43207</v>
      </c>
      <c r="J7" s="93">
        <v>43206</v>
      </c>
      <c r="K7" s="173" t="s">
        <v>135</v>
      </c>
      <c r="L7" s="94">
        <v>71269</v>
      </c>
      <c r="M7" s="94" t="s">
        <v>136</v>
      </c>
      <c r="N7" s="96" t="s">
        <v>258</v>
      </c>
      <c r="O7" s="94" t="s">
        <v>138</v>
      </c>
      <c r="P7" s="94" t="s">
        <v>139</v>
      </c>
      <c r="Q7" s="13"/>
      <c r="R7" s="14"/>
      <c r="S7" s="14"/>
      <c r="T7" s="14"/>
      <c r="U7" s="14"/>
      <c r="V7" s="14"/>
    </row>
    <row r="8" spans="1:22" s="14" customFormat="1" ht="19.899999999999999" customHeight="1" x14ac:dyDescent="0.35">
      <c r="A8" s="15"/>
      <c r="B8" s="87" t="s">
        <v>435</v>
      </c>
      <c r="C8" s="88" t="s">
        <v>270</v>
      </c>
      <c r="D8" s="89" t="s">
        <v>4</v>
      </c>
      <c r="E8" s="89" t="s">
        <v>36</v>
      </c>
      <c r="F8" s="97" t="s">
        <v>611</v>
      </c>
      <c r="G8" s="90" t="s">
        <v>630</v>
      </c>
      <c r="H8" s="91">
        <v>43191</v>
      </c>
      <c r="I8" s="92">
        <v>43217</v>
      </c>
      <c r="J8" s="93">
        <v>43222</v>
      </c>
      <c r="K8" s="173" t="s">
        <v>140</v>
      </c>
      <c r="L8" s="94">
        <v>55609.35</v>
      </c>
      <c r="M8" s="94" t="s">
        <v>136</v>
      </c>
      <c r="N8" s="96" t="s">
        <v>258</v>
      </c>
      <c r="O8" s="94" t="s">
        <v>138</v>
      </c>
      <c r="P8" s="94" t="s">
        <v>139</v>
      </c>
      <c r="Q8" s="13"/>
    </row>
    <row r="9" spans="1:22" s="14" customFormat="1" ht="19.899999999999999" customHeight="1" x14ac:dyDescent="0.35">
      <c r="A9" s="15"/>
      <c r="B9" s="87" t="s">
        <v>435</v>
      </c>
      <c r="C9" s="88" t="s">
        <v>271</v>
      </c>
      <c r="D9" s="89" t="s">
        <v>92</v>
      </c>
      <c r="E9" s="89" t="s">
        <v>36</v>
      </c>
      <c r="F9" s="97" t="s">
        <v>35</v>
      </c>
      <c r="G9" s="90" t="s">
        <v>612</v>
      </c>
      <c r="H9" s="91">
        <v>43191</v>
      </c>
      <c r="I9" s="92">
        <v>43203</v>
      </c>
      <c r="J9" s="93">
        <v>43208</v>
      </c>
      <c r="K9" s="173" t="s">
        <v>1314</v>
      </c>
      <c r="L9" s="94">
        <v>3473.15</v>
      </c>
      <c r="M9" s="94" t="s">
        <v>136</v>
      </c>
      <c r="N9" s="96" t="s">
        <v>258</v>
      </c>
      <c r="O9" s="94" t="s">
        <v>138</v>
      </c>
      <c r="P9" s="94" t="s">
        <v>139</v>
      </c>
      <c r="Q9" s="13"/>
      <c r="R9" s="15"/>
      <c r="S9" s="15"/>
      <c r="T9" s="15"/>
      <c r="U9" s="15"/>
      <c r="V9" s="15"/>
    </row>
    <row r="10" spans="1:22" s="15" customFormat="1" ht="19.899999999999999" customHeight="1" x14ac:dyDescent="0.35">
      <c r="B10" s="87" t="s">
        <v>435</v>
      </c>
      <c r="C10" s="88" t="s">
        <v>272</v>
      </c>
      <c r="D10" s="89" t="s">
        <v>92</v>
      </c>
      <c r="E10" s="89" t="s">
        <v>36</v>
      </c>
      <c r="F10" s="97" t="s">
        <v>35</v>
      </c>
      <c r="G10" s="90" t="s">
        <v>613</v>
      </c>
      <c r="H10" s="91">
        <v>43191</v>
      </c>
      <c r="I10" s="92">
        <v>43218</v>
      </c>
      <c r="J10" s="93">
        <v>43222</v>
      </c>
      <c r="K10" s="173" t="s">
        <v>1315</v>
      </c>
      <c r="L10" s="94">
        <f>3473.15+358.38+434.61</f>
        <v>4266.1400000000003</v>
      </c>
      <c r="M10" s="94" t="s">
        <v>136</v>
      </c>
      <c r="N10" s="96" t="s">
        <v>258</v>
      </c>
      <c r="O10" s="94" t="s">
        <v>138</v>
      </c>
      <c r="P10" s="94" t="s">
        <v>139</v>
      </c>
      <c r="Q10" s="13"/>
      <c r="R10" s="14"/>
      <c r="S10" s="14"/>
      <c r="T10" s="14"/>
      <c r="U10" s="14"/>
      <c r="V10" s="14"/>
    </row>
    <row r="11" spans="1:22" s="15" customFormat="1" ht="19.899999999999999" customHeight="1" x14ac:dyDescent="0.35">
      <c r="B11" s="87" t="s">
        <v>259</v>
      </c>
      <c r="C11" s="88" t="s">
        <v>273</v>
      </c>
      <c r="D11" s="89" t="s">
        <v>150</v>
      </c>
      <c r="E11" s="89" t="s">
        <v>36</v>
      </c>
      <c r="F11" s="97" t="s">
        <v>32</v>
      </c>
      <c r="G11" s="90" t="s">
        <v>5</v>
      </c>
      <c r="H11" s="91">
        <v>43221</v>
      </c>
      <c r="I11" s="92">
        <v>43236</v>
      </c>
      <c r="J11" s="93">
        <v>43236</v>
      </c>
      <c r="K11" s="173">
        <v>6718121</v>
      </c>
      <c r="L11" s="98">
        <v>500</v>
      </c>
      <c r="M11" s="98" t="s">
        <v>136</v>
      </c>
      <c r="N11" s="96" t="s">
        <v>258</v>
      </c>
      <c r="O11" s="98" t="s">
        <v>138</v>
      </c>
      <c r="P11" s="98" t="s">
        <v>141</v>
      </c>
      <c r="Q11" s="13"/>
      <c r="R11" s="14"/>
      <c r="S11" s="14"/>
      <c r="T11" s="14"/>
    </row>
    <row r="12" spans="1:22" s="15" customFormat="1" ht="19.899999999999999" customHeight="1" x14ac:dyDescent="0.35">
      <c r="B12" s="87" t="s">
        <v>259</v>
      </c>
      <c r="C12" s="88" t="s">
        <v>274</v>
      </c>
      <c r="D12" s="89" t="s">
        <v>151</v>
      </c>
      <c r="E12" s="89" t="s">
        <v>36</v>
      </c>
      <c r="F12" s="97" t="s">
        <v>32</v>
      </c>
      <c r="G12" s="90" t="s">
        <v>113</v>
      </c>
      <c r="H12" s="91">
        <v>43221</v>
      </c>
      <c r="I12" s="92">
        <v>43237</v>
      </c>
      <c r="J12" s="93">
        <v>43237</v>
      </c>
      <c r="K12" s="173">
        <v>222712846</v>
      </c>
      <c r="L12" s="98">
        <v>510</v>
      </c>
      <c r="M12" s="98" t="s">
        <v>136</v>
      </c>
      <c r="N12" s="96" t="s">
        <v>258</v>
      </c>
      <c r="O12" s="98" t="s">
        <v>138</v>
      </c>
      <c r="P12" s="98" t="s">
        <v>139</v>
      </c>
      <c r="Q12" s="13"/>
    </row>
    <row r="13" spans="1:22" s="15" customFormat="1" ht="19.899999999999999" customHeight="1" x14ac:dyDescent="0.35">
      <c r="B13" s="87" t="s">
        <v>260</v>
      </c>
      <c r="C13" s="88" t="s">
        <v>275</v>
      </c>
      <c r="D13" s="89" t="s">
        <v>231</v>
      </c>
      <c r="E13" s="89" t="s">
        <v>36</v>
      </c>
      <c r="F13" s="97" t="s">
        <v>32</v>
      </c>
      <c r="G13" s="90" t="s">
        <v>5</v>
      </c>
      <c r="H13" s="91">
        <v>43221</v>
      </c>
      <c r="I13" s="92">
        <v>43228</v>
      </c>
      <c r="J13" s="93">
        <v>43228</v>
      </c>
      <c r="K13" s="173" t="s">
        <v>266</v>
      </c>
      <c r="L13" s="94">
        <v>500</v>
      </c>
      <c r="M13" s="94" t="s">
        <v>136</v>
      </c>
      <c r="N13" s="95" t="s">
        <v>258</v>
      </c>
      <c r="O13" s="94" t="s">
        <v>138</v>
      </c>
      <c r="P13" s="94" t="s">
        <v>141</v>
      </c>
      <c r="Q13" s="13"/>
      <c r="R13" s="14"/>
      <c r="S13" s="14"/>
      <c r="T13" s="14"/>
      <c r="U13" s="14"/>
      <c r="V13" s="14"/>
    </row>
    <row r="14" spans="1:22" s="15" customFormat="1" ht="19.899999999999999" customHeight="1" x14ac:dyDescent="0.35">
      <c r="B14" s="87" t="s">
        <v>261</v>
      </c>
      <c r="C14" s="88" t="s">
        <v>276</v>
      </c>
      <c r="D14" s="89" t="s">
        <v>150</v>
      </c>
      <c r="E14" s="89" t="s">
        <v>36</v>
      </c>
      <c r="F14" s="97" t="s">
        <v>32</v>
      </c>
      <c r="G14" s="90" t="s">
        <v>5</v>
      </c>
      <c r="H14" s="91">
        <v>43221</v>
      </c>
      <c r="I14" s="92">
        <v>43235</v>
      </c>
      <c r="J14" s="93">
        <v>43235</v>
      </c>
      <c r="K14" s="173" t="s">
        <v>143</v>
      </c>
      <c r="L14" s="94">
        <v>500</v>
      </c>
      <c r="M14" s="94" t="s">
        <v>136</v>
      </c>
      <c r="N14" s="96" t="s">
        <v>258</v>
      </c>
      <c r="O14" s="94" t="s">
        <v>144</v>
      </c>
      <c r="P14" s="94" t="s">
        <v>141</v>
      </c>
      <c r="Q14" s="13"/>
      <c r="R14" s="14"/>
      <c r="S14" s="14"/>
      <c r="T14" s="14"/>
    </row>
    <row r="15" spans="1:22" s="15" customFormat="1" ht="19.899999999999999" customHeight="1" x14ac:dyDescent="0.35">
      <c r="B15" s="87" t="s">
        <v>7</v>
      </c>
      <c r="C15" s="88" t="s">
        <v>277</v>
      </c>
      <c r="D15" s="89" t="s">
        <v>58</v>
      </c>
      <c r="E15" s="89" t="s">
        <v>36</v>
      </c>
      <c r="F15" s="97" t="s">
        <v>37</v>
      </c>
      <c r="G15" s="90" t="s">
        <v>8</v>
      </c>
      <c r="H15" s="91">
        <v>43221</v>
      </c>
      <c r="I15" s="93">
        <v>43241</v>
      </c>
      <c r="J15" s="93">
        <v>43241</v>
      </c>
      <c r="K15" s="173" t="s">
        <v>152</v>
      </c>
      <c r="L15" s="94">
        <v>3628</v>
      </c>
      <c r="M15" s="94" t="s">
        <v>136</v>
      </c>
      <c r="N15" s="96" t="s">
        <v>258</v>
      </c>
      <c r="O15" s="94" t="s">
        <v>144</v>
      </c>
      <c r="P15" s="94" t="s">
        <v>139</v>
      </c>
      <c r="Q15" s="13"/>
      <c r="R15" s="14"/>
      <c r="S15" s="14"/>
      <c r="T15" s="14"/>
    </row>
    <row r="16" spans="1:22" s="15" customFormat="1" ht="19.899999999999999" customHeight="1" x14ac:dyDescent="0.35">
      <c r="B16" s="87" t="s">
        <v>7</v>
      </c>
      <c r="C16" s="88" t="s">
        <v>278</v>
      </c>
      <c r="D16" s="89" t="s">
        <v>58</v>
      </c>
      <c r="E16" s="89" t="s">
        <v>36</v>
      </c>
      <c r="F16" s="97" t="s">
        <v>37</v>
      </c>
      <c r="G16" s="90" t="s">
        <v>8</v>
      </c>
      <c r="H16" s="91">
        <v>43221</v>
      </c>
      <c r="I16" s="93">
        <v>43241</v>
      </c>
      <c r="J16" s="93">
        <v>43251</v>
      </c>
      <c r="K16" s="173" t="s">
        <v>158</v>
      </c>
      <c r="L16" s="94">
        <v>167.04</v>
      </c>
      <c r="M16" s="94" t="s">
        <v>136</v>
      </c>
      <c r="N16" s="96" t="s">
        <v>258</v>
      </c>
      <c r="O16" s="94" t="s">
        <v>144</v>
      </c>
      <c r="P16" s="94" t="s">
        <v>139</v>
      </c>
      <c r="Q16" s="13"/>
      <c r="R16" s="14"/>
      <c r="S16" s="14"/>
      <c r="T16" s="14"/>
    </row>
    <row r="17" spans="1:26" s="15" customFormat="1" ht="19.899999999999999" customHeight="1" x14ac:dyDescent="0.35">
      <c r="B17" s="87" t="s">
        <v>435</v>
      </c>
      <c r="C17" s="88" t="s">
        <v>279</v>
      </c>
      <c r="D17" s="89" t="s">
        <v>92</v>
      </c>
      <c r="E17" s="89" t="s">
        <v>36</v>
      </c>
      <c r="F17" s="97" t="s">
        <v>35</v>
      </c>
      <c r="G17" s="90" t="s">
        <v>614</v>
      </c>
      <c r="H17" s="91">
        <v>43221</v>
      </c>
      <c r="I17" s="92">
        <v>43235</v>
      </c>
      <c r="J17" s="93">
        <v>43241</v>
      </c>
      <c r="K17" s="173" t="s">
        <v>1316</v>
      </c>
      <c r="L17" s="94">
        <v>3473.15</v>
      </c>
      <c r="M17" s="98" t="s">
        <v>136</v>
      </c>
      <c r="N17" s="96" t="s">
        <v>258</v>
      </c>
      <c r="O17" s="94" t="s">
        <v>138</v>
      </c>
      <c r="P17" s="94" t="s">
        <v>139</v>
      </c>
      <c r="Q17" s="13"/>
      <c r="R17" s="14"/>
      <c r="S17" s="14"/>
      <c r="T17" s="14"/>
    </row>
    <row r="18" spans="1:26" s="15" customFormat="1" ht="19.899999999999999" customHeight="1" x14ac:dyDescent="0.35">
      <c r="B18" s="87" t="s">
        <v>435</v>
      </c>
      <c r="C18" s="88" t="s">
        <v>280</v>
      </c>
      <c r="D18" s="89" t="s">
        <v>30</v>
      </c>
      <c r="E18" s="89" t="s">
        <v>38</v>
      </c>
      <c r="F18" s="97" t="s">
        <v>35</v>
      </c>
      <c r="G18" s="90" t="s">
        <v>621</v>
      </c>
      <c r="H18" s="91">
        <v>43221</v>
      </c>
      <c r="I18" s="92">
        <v>43235</v>
      </c>
      <c r="J18" s="93">
        <v>43241</v>
      </c>
      <c r="K18" s="173" t="s">
        <v>146</v>
      </c>
      <c r="L18" s="94">
        <v>5661.18</v>
      </c>
      <c r="M18" s="98" t="s">
        <v>136</v>
      </c>
      <c r="N18" s="96" t="s">
        <v>258</v>
      </c>
      <c r="O18" s="94" t="s">
        <v>138</v>
      </c>
      <c r="P18" s="94" t="s">
        <v>139</v>
      </c>
      <c r="Q18" s="13"/>
      <c r="R18" s="14"/>
      <c r="S18" s="14"/>
      <c r="T18" s="14"/>
    </row>
    <row r="19" spans="1:26" s="15" customFormat="1" ht="19.899999999999999" customHeight="1" x14ac:dyDescent="0.35">
      <c r="B19" s="87" t="s">
        <v>435</v>
      </c>
      <c r="C19" s="88" t="s">
        <v>281</v>
      </c>
      <c r="D19" s="89" t="s">
        <v>60</v>
      </c>
      <c r="E19" s="89" t="s">
        <v>38</v>
      </c>
      <c r="F19" s="97" t="s">
        <v>35</v>
      </c>
      <c r="G19" s="90" t="s">
        <v>640</v>
      </c>
      <c r="H19" s="91">
        <v>43221</v>
      </c>
      <c r="I19" s="92">
        <v>43235</v>
      </c>
      <c r="J19" s="93">
        <v>43242</v>
      </c>
      <c r="K19" s="172" t="s">
        <v>148</v>
      </c>
      <c r="L19" s="94">
        <v>5741.48</v>
      </c>
      <c r="M19" s="94" t="s">
        <v>136</v>
      </c>
      <c r="N19" s="96" t="s">
        <v>258</v>
      </c>
      <c r="O19" s="94" t="s">
        <v>138</v>
      </c>
      <c r="P19" s="94" t="s">
        <v>139</v>
      </c>
      <c r="Q19" s="13"/>
      <c r="R19" s="14"/>
      <c r="S19" s="14"/>
      <c r="T19" s="14"/>
    </row>
    <row r="20" spans="1:26" s="15" customFormat="1" ht="19.899999999999999" customHeight="1" x14ac:dyDescent="0.35">
      <c r="B20" s="87" t="s">
        <v>435</v>
      </c>
      <c r="C20" s="88" t="s">
        <v>282</v>
      </c>
      <c r="D20" s="89" t="s">
        <v>147</v>
      </c>
      <c r="E20" s="89" t="s">
        <v>38</v>
      </c>
      <c r="F20" s="97" t="s">
        <v>35</v>
      </c>
      <c r="G20" s="90" t="s">
        <v>621</v>
      </c>
      <c r="H20" s="91">
        <v>43221</v>
      </c>
      <c r="I20" s="92">
        <v>43235</v>
      </c>
      <c r="J20" s="93">
        <v>43241</v>
      </c>
      <c r="K20" s="173" t="s">
        <v>149</v>
      </c>
      <c r="L20" s="94">
        <v>5661.18</v>
      </c>
      <c r="M20" s="94" t="s">
        <v>136</v>
      </c>
      <c r="N20" s="96" t="s">
        <v>258</v>
      </c>
      <c r="O20" s="94" t="s">
        <v>138</v>
      </c>
      <c r="P20" s="94" t="s">
        <v>139</v>
      </c>
      <c r="Q20" s="13"/>
      <c r="R20" s="14"/>
      <c r="S20" s="14"/>
      <c r="T20" s="14"/>
    </row>
    <row r="21" spans="1:26" s="15" customFormat="1" ht="19.899999999999999" customHeight="1" x14ac:dyDescent="0.35">
      <c r="B21" s="87" t="s">
        <v>435</v>
      </c>
      <c r="C21" s="88" t="s">
        <v>283</v>
      </c>
      <c r="D21" s="89" t="s">
        <v>92</v>
      </c>
      <c r="E21" s="89" t="s">
        <v>36</v>
      </c>
      <c r="F21" s="97" t="s">
        <v>35</v>
      </c>
      <c r="G21" s="90" t="s">
        <v>615</v>
      </c>
      <c r="H21" s="91">
        <v>43221</v>
      </c>
      <c r="I21" s="92">
        <v>43250</v>
      </c>
      <c r="J21" s="93">
        <v>43254</v>
      </c>
      <c r="K21" s="173" t="s">
        <v>1317</v>
      </c>
      <c r="L21" s="94">
        <f>3473.15+79.2+44.03+194.29+110.07+485.74</f>
        <v>4386.4800000000005</v>
      </c>
      <c r="M21" s="94" t="s">
        <v>136</v>
      </c>
      <c r="N21" s="96" t="s">
        <v>258</v>
      </c>
      <c r="O21" s="94" t="s">
        <v>138</v>
      </c>
      <c r="P21" s="94" t="s">
        <v>139</v>
      </c>
      <c r="Q21" s="13"/>
      <c r="R21" s="14"/>
      <c r="S21" s="14"/>
      <c r="T21" s="14"/>
    </row>
    <row r="22" spans="1:26" s="15" customFormat="1" ht="19.899999999999999" customHeight="1" x14ac:dyDescent="0.35">
      <c r="B22" s="87" t="s">
        <v>435</v>
      </c>
      <c r="C22" s="88" t="s">
        <v>284</v>
      </c>
      <c r="D22" s="89" t="s">
        <v>30</v>
      </c>
      <c r="E22" s="89" t="s">
        <v>38</v>
      </c>
      <c r="F22" s="97" t="s">
        <v>35</v>
      </c>
      <c r="G22" s="90" t="s">
        <v>622</v>
      </c>
      <c r="H22" s="91">
        <v>43221</v>
      </c>
      <c r="I22" s="92">
        <v>43250</v>
      </c>
      <c r="J22" s="93">
        <v>43252</v>
      </c>
      <c r="K22" s="173" t="s">
        <v>155</v>
      </c>
      <c r="L22" s="94">
        <f>5661.18+1090.76+441.15+694.81+1102.88</f>
        <v>8990.7799999999988</v>
      </c>
      <c r="M22" s="94" t="s">
        <v>136</v>
      </c>
      <c r="N22" s="96" t="s">
        <v>258</v>
      </c>
      <c r="O22" s="94" t="s">
        <v>138</v>
      </c>
      <c r="P22" s="94" t="s">
        <v>139</v>
      </c>
      <c r="Q22" s="13"/>
      <c r="R22" s="14"/>
      <c r="S22" s="14"/>
      <c r="T22" s="14"/>
    </row>
    <row r="23" spans="1:26" s="15" customFormat="1" ht="19.899999999999999" customHeight="1" x14ac:dyDescent="0.35">
      <c r="B23" s="87" t="s">
        <v>435</v>
      </c>
      <c r="C23" s="88" t="s">
        <v>285</v>
      </c>
      <c r="D23" s="89" t="s">
        <v>60</v>
      </c>
      <c r="E23" s="89" t="s">
        <v>38</v>
      </c>
      <c r="F23" s="97" t="s">
        <v>35</v>
      </c>
      <c r="G23" s="90" t="s">
        <v>641</v>
      </c>
      <c r="H23" s="91">
        <v>43221</v>
      </c>
      <c r="I23" s="92">
        <v>43251</v>
      </c>
      <c r="J23" s="93">
        <v>43252</v>
      </c>
      <c r="K23" s="173" t="s">
        <v>156</v>
      </c>
      <c r="L23" s="94">
        <f>5741.48+1101.05+447.85+705.36+1119.62</f>
        <v>9115.36</v>
      </c>
      <c r="M23" s="94" t="s">
        <v>136</v>
      </c>
      <c r="N23" s="96" t="s">
        <v>258</v>
      </c>
      <c r="O23" s="94" t="s">
        <v>138</v>
      </c>
      <c r="P23" s="94" t="s">
        <v>139</v>
      </c>
      <c r="Q23" s="13"/>
      <c r="R23" s="14"/>
      <c r="S23" s="14"/>
      <c r="T23" s="14"/>
      <c r="Z23" s="89">
        <f>+Z10+Z12-Z16-Z21</f>
        <v>0</v>
      </c>
    </row>
    <row r="24" spans="1:26" s="15" customFormat="1" ht="19.899999999999999" customHeight="1" x14ac:dyDescent="0.35">
      <c r="B24" s="87" t="s">
        <v>435</v>
      </c>
      <c r="C24" s="88" t="s">
        <v>286</v>
      </c>
      <c r="D24" s="89" t="s">
        <v>147</v>
      </c>
      <c r="E24" s="89" t="s">
        <v>38</v>
      </c>
      <c r="F24" s="97" t="s">
        <v>35</v>
      </c>
      <c r="G24" s="90" t="s">
        <v>622</v>
      </c>
      <c r="H24" s="91">
        <v>43221</v>
      </c>
      <c r="I24" s="92">
        <v>43250</v>
      </c>
      <c r="J24" s="93">
        <v>43252</v>
      </c>
      <c r="K24" s="173" t="s">
        <v>157</v>
      </c>
      <c r="L24" s="94">
        <f>5661.18+1090.73+441.13+694.78+1102.82</f>
        <v>8990.64</v>
      </c>
      <c r="M24" s="94" t="s">
        <v>136</v>
      </c>
      <c r="N24" s="96" t="s">
        <v>258</v>
      </c>
      <c r="O24" s="94" t="s">
        <v>138</v>
      </c>
      <c r="P24" s="94" t="s">
        <v>139</v>
      </c>
      <c r="Q24" s="13"/>
      <c r="R24" s="14"/>
      <c r="S24" s="14"/>
      <c r="T24" s="14"/>
    </row>
    <row r="25" spans="1:26" s="14" customFormat="1" ht="19.899999999999999" customHeight="1" x14ac:dyDescent="0.35">
      <c r="A25" s="15"/>
      <c r="B25" s="87" t="s">
        <v>435</v>
      </c>
      <c r="C25" s="88" t="s">
        <v>287</v>
      </c>
      <c r="D25" s="89" t="s">
        <v>4</v>
      </c>
      <c r="E25" s="89" t="s">
        <v>36</v>
      </c>
      <c r="F25" s="97" t="s">
        <v>611</v>
      </c>
      <c r="G25" s="90" t="s">
        <v>631</v>
      </c>
      <c r="H25" s="91">
        <v>43221</v>
      </c>
      <c r="I25" s="92">
        <v>43235</v>
      </c>
      <c r="J25" s="93">
        <v>43242</v>
      </c>
      <c r="K25" s="173" t="s">
        <v>145</v>
      </c>
      <c r="L25" s="98">
        <v>55609.35</v>
      </c>
      <c r="M25" s="98" t="s">
        <v>136</v>
      </c>
      <c r="N25" s="96" t="s">
        <v>258</v>
      </c>
      <c r="O25" s="98" t="s">
        <v>138</v>
      </c>
      <c r="P25" s="98" t="s">
        <v>139</v>
      </c>
      <c r="Q25" s="13"/>
      <c r="U25" s="15"/>
      <c r="V25" s="15"/>
    </row>
    <row r="26" spans="1:26" s="15" customFormat="1" ht="19.899999999999999" customHeight="1" x14ac:dyDescent="0.35">
      <c r="B26" s="87" t="s">
        <v>435</v>
      </c>
      <c r="C26" s="88" t="s">
        <v>288</v>
      </c>
      <c r="D26" s="89" t="s">
        <v>4</v>
      </c>
      <c r="E26" s="89" t="s">
        <v>36</v>
      </c>
      <c r="F26" s="97" t="s">
        <v>611</v>
      </c>
      <c r="G26" s="90" t="s">
        <v>632</v>
      </c>
      <c r="H26" s="91">
        <v>43221</v>
      </c>
      <c r="I26" s="93">
        <v>43255</v>
      </c>
      <c r="J26" s="93">
        <v>43255</v>
      </c>
      <c r="K26" s="173" t="s">
        <v>153</v>
      </c>
      <c r="L26" s="98">
        <v>55609.35</v>
      </c>
      <c r="M26" s="98" t="s">
        <v>136</v>
      </c>
      <c r="N26" s="96" t="s">
        <v>258</v>
      </c>
      <c r="O26" s="98" t="s">
        <v>138</v>
      </c>
      <c r="P26" s="98" t="s">
        <v>139</v>
      </c>
      <c r="Q26" s="13"/>
      <c r="R26" s="14"/>
      <c r="S26" s="14"/>
      <c r="T26" s="14"/>
    </row>
    <row r="27" spans="1:26" s="15" customFormat="1" ht="19.899999999999999" customHeight="1" x14ac:dyDescent="0.35">
      <c r="B27" s="88" t="s">
        <v>42</v>
      </c>
      <c r="C27" s="88" t="s">
        <v>289</v>
      </c>
      <c r="D27" s="89" t="s">
        <v>41</v>
      </c>
      <c r="E27" s="89" t="s">
        <v>36</v>
      </c>
      <c r="F27" s="97" t="s">
        <v>39</v>
      </c>
      <c r="G27" s="90">
        <f>SUM('Gastos Jojutla Infonavit'!L423,'Resumen Agregado de Gastos '!E23,'Resumen Agregado de Gastos '!G23,'Resumen Agregado de Gastos '!I23:I23,'Resumen Agregado de Gastos '!K23,'Resumen Agregado de Gastos '!M23,'Resumen Agregado de Gastos '!O23,'Resumen Agregado de Gastos '!Q23)</f>
        <v>77414005.748177558</v>
      </c>
      <c r="H27" s="91">
        <v>43252</v>
      </c>
      <c r="I27" s="93">
        <v>43252</v>
      </c>
      <c r="J27" s="93">
        <v>43255</v>
      </c>
      <c r="K27" s="173" t="s">
        <v>160</v>
      </c>
      <c r="L27" s="94">
        <v>16799.2</v>
      </c>
      <c r="M27" s="94" t="s">
        <v>161</v>
      </c>
      <c r="N27" s="99" t="s">
        <v>264</v>
      </c>
      <c r="O27" s="94" t="s">
        <v>144</v>
      </c>
      <c r="P27" s="94" t="s">
        <v>137</v>
      </c>
      <c r="Q27" s="13"/>
      <c r="R27" s="14"/>
      <c r="S27" s="14"/>
      <c r="T27" s="14"/>
    </row>
    <row r="28" spans="1:26" s="15" customFormat="1" ht="19.899999999999999" customHeight="1" x14ac:dyDescent="0.35">
      <c r="B28" s="88" t="s">
        <v>9</v>
      </c>
      <c r="C28" s="88" t="s">
        <v>290</v>
      </c>
      <c r="D28" s="89" t="s">
        <v>62</v>
      </c>
      <c r="E28" s="89" t="s">
        <v>36</v>
      </c>
      <c r="F28" s="97" t="s">
        <v>32</v>
      </c>
      <c r="G28" s="90" t="s">
        <v>113</v>
      </c>
      <c r="H28" s="91">
        <v>43252</v>
      </c>
      <c r="I28" s="93">
        <v>43262</v>
      </c>
      <c r="J28" s="93">
        <v>43252</v>
      </c>
      <c r="K28" s="173" t="s">
        <v>159</v>
      </c>
      <c r="L28" s="94">
        <v>500</v>
      </c>
      <c r="M28" s="94" t="s">
        <v>136</v>
      </c>
      <c r="N28" s="100" t="s">
        <v>184</v>
      </c>
      <c r="O28" s="94" t="s">
        <v>144</v>
      </c>
      <c r="P28" s="94" t="s">
        <v>139</v>
      </c>
      <c r="Q28" s="13"/>
      <c r="R28" s="14"/>
      <c r="S28" s="14"/>
      <c r="T28" s="14"/>
    </row>
    <row r="29" spans="1:26" s="14" customFormat="1" ht="19.899999999999999" customHeight="1" x14ac:dyDescent="0.35">
      <c r="A29" s="15"/>
      <c r="B29" s="88" t="s">
        <v>9</v>
      </c>
      <c r="C29" s="88" t="s">
        <v>291</v>
      </c>
      <c r="D29" s="89" t="s">
        <v>61</v>
      </c>
      <c r="E29" s="89" t="s">
        <v>36</v>
      </c>
      <c r="F29" s="97" t="s">
        <v>32</v>
      </c>
      <c r="G29" s="90" t="s">
        <v>5</v>
      </c>
      <c r="H29" s="91">
        <v>43252</v>
      </c>
      <c r="I29" s="93">
        <v>43262</v>
      </c>
      <c r="J29" s="93">
        <v>43258</v>
      </c>
      <c r="K29" s="173" t="s">
        <v>163</v>
      </c>
      <c r="L29" s="94">
        <v>400.01</v>
      </c>
      <c r="M29" s="94" t="s">
        <v>136</v>
      </c>
      <c r="N29" s="100" t="s">
        <v>184</v>
      </c>
      <c r="O29" s="94" t="s">
        <v>144</v>
      </c>
      <c r="P29" s="94" t="s">
        <v>139</v>
      </c>
      <c r="Q29" s="13"/>
      <c r="U29" s="15"/>
      <c r="V29" s="15"/>
    </row>
    <row r="30" spans="1:26" s="15" customFormat="1" ht="19.899999999999999" customHeight="1" x14ac:dyDescent="0.35">
      <c r="B30" s="88" t="s">
        <v>10</v>
      </c>
      <c r="C30" s="88" t="s">
        <v>292</v>
      </c>
      <c r="D30" s="89" t="s">
        <v>63</v>
      </c>
      <c r="E30" s="89" t="s">
        <v>36</v>
      </c>
      <c r="F30" s="97" t="s">
        <v>32</v>
      </c>
      <c r="G30" s="90" t="s">
        <v>11</v>
      </c>
      <c r="H30" s="91">
        <v>43252</v>
      </c>
      <c r="I30" s="93">
        <v>43262</v>
      </c>
      <c r="J30" s="93">
        <v>43256</v>
      </c>
      <c r="K30" s="173" t="s">
        <v>162</v>
      </c>
      <c r="L30" s="94">
        <v>366.5</v>
      </c>
      <c r="M30" s="94" t="s">
        <v>136</v>
      </c>
      <c r="N30" s="100" t="s">
        <v>184</v>
      </c>
      <c r="O30" s="94" t="s">
        <v>144</v>
      </c>
      <c r="P30" s="94" t="s">
        <v>139</v>
      </c>
      <c r="Q30" s="13"/>
      <c r="R30" s="14"/>
      <c r="S30" s="14"/>
      <c r="T30" s="14"/>
    </row>
    <row r="31" spans="1:26" s="15" customFormat="1" ht="19.899999999999999" customHeight="1" x14ac:dyDescent="0.35">
      <c r="B31" s="88" t="s">
        <v>10</v>
      </c>
      <c r="C31" s="88" t="s">
        <v>293</v>
      </c>
      <c r="D31" s="89" t="s">
        <v>150</v>
      </c>
      <c r="E31" s="89" t="s">
        <v>36</v>
      </c>
      <c r="F31" s="97" t="s">
        <v>32</v>
      </c>
      <c r="G31" s="90" t="s">
        <v>5</v>
      </c>
      <c r="H31" s="91">
        <v>43252</v>
      </c>
      <c r="I31" s="93">
        <v>43262</v>
      </c>
      <c r="J31" s="93">
        <v>43259</v>
      </c>
      <c r="K31" s="173" t="s">
        <v>165</v>
      </c>
      <c r="L31" s="94">
        <v>490.14</v>
      </c>
      <c r="M31" s="94" t="s">
        <v>136</v>
      </c>
      <c r="N31" s="100" t="s">
        <v>184</v>
      </c>
      <c r="O31" s="94" t="s">
        <v>144</v>
      </c>
      <c r="P31" s="94" t="s">
        <v>139</v>
      </c>
      <c r="Q31" s="13"/>
      <c r="R31" s="14"/>
      <c r="S31" s="14"/>
      <c r="T31" s="14"/>
    </row>
    <row r="32" spans="1:26" s="15" customFormat="1" ht="19.899999999999999" customHeight="1" x14ac:dyDescent="0.35">
      <c r="B32" s="88" t="s">
        <v>10</v>
      </c>
      <c r="C32" s="88" t="s">
        <v>294</v>
      </c>
      <c r="D32" s="89" t="s">
        <v>62</v>
      </c>
      <c r="E32" s="89" t="s">
        <v>36</v>
      </c>
      <c r="F32" s="97" t="s">
        <v>32</v>
      </c>
      <c r="G32" s="90" t="s">
        <v>113</v>
      </c>
      <c r="H32" s="91">
        <v>43252</v>
      </c>
      <c r="I32" s="93">
        <v>43262</v>
      </c>
      <c r="J32" s="93">
        <v>43264</v>
      </c>
      <c r="K32" s="173" t="s">
        <v>167</v>
      </c>
      <c r="L32" s="94">
        <v>510</v>
      </c>
      <c r="M32" s="94" t="s">
        <v>136</v>
      </c>
      <c r="N32" s="100" t="s">
        <v>184</v>
      </c>
      <c r="O32" s="94" t="s">
        <v>144</v>
      </c>
      <c r="P32" s="94" t="s">
        <v>139</v>
      </c>
      <c r="Q32" s="13"/>
      <c r="R32" s="14"/>
      <c r="S32" s="14"/>
      <c r="T32" s="14"/>
      <c r="U32" s="14"/>
      <c r="V32" s="14"/>
    </row>
    <row r="33" spans="1:22" s="15" customFormat="1" ht="19.899999999999999" customHeight="1" x14ac:dyDescent="0.35">
      <c r="B33" s="88" t="s">
        <v>12</v>
      </c>
      <c r="C33" s="88" t="s">
        <v>295</v>
      </c>
      <c r="D33" s="89" t="s">
        <v>61</v>
      </c>
      <c r="E33" s="89" t="s">
        <v>36</v>
      </c>
      <c r="F33" s="97" t="s">
        <v>32</v>
      </c>
      <c r="G33" s="90" t="s">
        <v>5</v>
      </c>
      <c r="H33" s="91">
        <v>43252</v>
      </c>
      <c r="I33" s="93">
        <v>43264</v>
      </c>
      <c r="J33" s="93">
        <v>43252</v>
      </c>
      <c r="K33" s="173" t="s">
        <v>436</v>
      </c>
      <c r="L33" s="94">
        <v>400</v>
      </c>
      <c r="M33" s="94" t="s">
        <v>136</v>
      </c>
      <c r="N33" s="100" t="s">
        <v>184</v>
      </c>
      <c r="O33" s="94" t="s">
        <v>144</v>
      </c>
      <c r="P33" s="94" t="s">
        <v>139</v>
      </c>
      <c r="Q33" s="13"/>
      <c r="R33" s="14"/>
      <c r="S33" s="14"/>
      <c r="T33" s="14"/>
    </row>
    <row r="34" spans="1:22" s="15" customFormat="1" ht="19.899999999999999" customHeight="1" x14ac:dyDescent="0.35">
      <c r="B34" s="88" t="s">
        <v>12</v>
      </c>
      <c r="C34" s="88" t="s">
        <v>296</v>
      </c>
      <c r="D34" s="89" t="s">
        <v>62</v>
      </c>
      <c r="E34" s="89" t="s">
        <v>36</v>
      </c>
      <c r="F34" s="97" t="s">
        <v>32</v>
      </c>
      <c r="G34" s="90" t="s">
        <v>113</v>
      </c>
      <c r="H34" s="91">
        <v>43252</v>
      </c>
      <c r="I34" s="93">
        <v>43264</v>
      </c>
      <c r="J34" s="93">
        <v>43264</v>
      </c>
      <c r="K34" s="173" t="s">
        <v>168</v>
      </c>
      <c r="L34" s="94">
        <v>510</v>
      </c>
      <c r="M34" s="94" t="s">
        <v>136</v>
      </c>
      <c r="N34" s="100" t="s">
        <v>184</v>
      </c>
      <c r="O34" s="94" t="s">
        <v>267</v>
      </c>
      <c r="P34" s="94" t="s">
        <v>139</v>
      </c>
      <c r="Q34" s="13"/>
      <c r="R34" s="14"/>
      <c r="S34" s="14"/>
      <c r="T34" s="14"/>
      <c r="U34" s="14"/>
      <c r="V34" s="14"/>
    </row>
    <row r="35" spans="1:22" s="14" customFormat="1" ht="19.899999999999999" customHeight="1" x14ac:dyDescent="0.35">
      <c r="A35" s="15"/>
      <c r="B35" s="87" t="s">
        <v>12</v>
      </c>
      <c r="C35" s="88" t="s">
        <v>297</v>
      </c>
      <c r="D35" s="89" t="s">
        <v>62</v>
      </c>
      <c r="E35" s="89" t="s">
        <v>36</v>
      </c>
      <c r="F35" s="97" t="s">
        <v>32</v>
      </c>
      <c r="G35" s="90" t="s">
        <v>113</v>
      </c>
      <c r="H35" s="103">
        <v>43252</v>
      </c>
      <c r="I35" s="93">
        <v>43264</v>
      </c>
      <c r="J35" s="92">
        <v>43264</v>
      </c>
      <c r="K35" s="169" t="s">
        <v>13</v>
      </c>
      <c r="L35" s="101">
        <v>510</v>
      </c>
      <c r="M35" s="101" t="s">
        <v>136</v>
      </c>
      <c r="N35" s="100" t="s">
        <v>184</v>
      </c>
      <c r="O35" s="101" t="s">
        <v>267</v>
      </c>
      <c r="P35" s="94" t="s">
        <v>139</v>
      </c>
      <c r="Q35" s="13"/>
      <c r="R35" s="16"/>
      <c r="S35" s="16"/>
      <c r="T35" s="16"/>
      <c r="U35" s="16"/>
      <c r="V35" s="16"/>
    </row>
    <row r="36" spans="1:22" s="15" customFormat="1" ht="24" x14ac:dyDescent="0.35">
      <c r="B36" s="88" t="s">
        <v>14</v>
      </c>
      <c r="C36" s="88" t="s">
        <v>298</v>
      </c>
      <c r="D36" s="89" t="s">
        <v>64</v>
      </c>
      <c r="E36" s="89" t="s">
        <v>441</v>
      </c>
      <c r="F36" s="97" t="s">
        <v>442</v>
      </c>
      <c r="G36" s="90" t="s">
        <v>443</v>
      </c>
      <c r="H36" s="91">
        <v>43252</v>
      </c>
      <c r="I36" s="93">
        <v>43271</v>
      </c>
      <c r="J36" s="93">
        <v>43258</v>
      </c>
      <c r="K36" s="173" t="s">
        <v>164</v>
      </c>
      <c r="L36" s="94">
        <v>348000</v>
      </c>
      <c r="M36" s="94" t="s">
        <v>136</v>
      </c>
      <c r="N36" s="100" t="s">
        <v>184</v>
      </c>
      <c r="O36" s="94" t="s">
        <v>144</v>
      </c>
      <c r="P36" s="94" t="s">
        <v>139</v>
      </c>
      <c r="Q36" s="13"/>
    </row>
    <row r="37" spans="1:22" s="14" customFormat="1" ht="19.899999999999999" customHeight="1" x14ac:dyDescent="0.35">
      <c r="A37" s="15"/>
      <c r="B37" s="88" t="s">
        <v>15</v>
      </c>
      <c r="C37" s="88" t="s">
        <v>299</v>
      </c>
      <c r="D37" s="89" t="s">
        <v>61</v>
      </c>
      <c r="E37" s="89" t="s">
        <v>36</v>
      </c>
      <c r="F37" s="97" t="s">
        <v>32</v>
      </c>
      <c r="G37" s="90" t="s">
        <v>5</v>
      </c>
      <c r="H37" s="91">
        <v>43252</v>
      </c>
      <c r="I37" s="93">
        <v>43271</v>
      </c>
      <c r="J37" s="93">
        <v>43263</v>
      </c>
      <c r="K37" s="173" t="s">
        <v>166</v>
      </c>
      <c r="L37" s="94">
        <v>400</v>
      </c>
      <c r="M37" s="94" t="s">
        <v>136</v>
      </c>
      <c r="N37" s="100" t="s">
        <v>184</v>
      </c>
      <c r="O37" s="94" t="s">
        <v>144</v>
      </c>
      <c r="P37" s="94" t="s">
        <v>139</v>
      </c>
      <c r="Q37" s="13"/>
      <c r="U37" s="15"/>
      <c r="V37" s="15"/>
    </row>
    <row r="38" spans="1:22" s="16" customFormat="1" ht="19.899999999999999" customHeight="1" x14ac:dyDescent="0.35">
      <c r="A38" s="17"/>
      <c r="B38" s="88" t="s">
        <v>15</v>
      </c>
      <c r="C38" s="88" t="s">
        <v>300</v>
      </c>
      <c r="D38" s="89" t="s">
        <v>63</v>
      </c>
      <c r="E38" s="89" t="s">
        <v>36</v>
      </c>
      <c r="F38" s="97" t="s">
        <v>32</v>
      </c>
      <c r="G38" s="90" t="s">
        <v>11</v>
      </c>
      <c r="H38" s="91">
        <v>43252</v>
      </c>
      <c r="I38" s="93">
        <v>43271</v>
      </c>
      <c r="J38" s="93">
        <v>43263</v>
      </c>
      <c r="K38" s="172" t="s">
        <v>169</v>
      </c>
      <c r="L38" s="94">
        <v>161</v>
      </c>
      <c r="M38" s="94" t="s">
        <v>136</v>
      </c>
      <c r="N38" s="100" t="s">
        <v>184</v>
      </c>
      <c r="O38" s="94" t="s">
        <v>144</v>
      </c>
      <c r="P38" s="94" t="s">
        <v>139</v>
      </c>
      <c r="Q38" s="13"/>
      <c r="R38" s="14"/>
      <c r="S38" s="14"/>
      <c r="T38" s="14"/>
      <c r="U38" s="14"/>
      <c r="V38" s="15"/>
    </row>
    <row r="39" spans="1:22" s="16" customFormat="1" ht="19.899999999999999" customHeight="1" x14ac:dyDescent="0.35">
      <c r="A39" s="17"/>
      <c r="B39" s="87" t="s">
        <v>15</v>
      </c>
      <c r="C39" s="88" t="s">
        <v>301</v>
      </c>
      <c r="D39" s="89" t="s">
        <v>62</v>
      </c>
      <c r="E39" s="89" t="s">
        <v>36</v>
      </c>
      <c r="F39" s="97" t="s">
        <v>32</v>
      </c>
      <c r="G39" s="90" t="s">
        <v>113</v>
      </c>
      <c r="H39" s="103">
        <v>43252</v>
      </c>
      <c r="I39" s="93">
        <v>43271</v>
      </c>
      <c r="J39" s="92">
        <v>43264</v>
      </c>
      <c r="K39" s="169" t="s">
        <v>16</v>
      </c>
      <c r="L39" s="101">
        <v>510</v>
      </c>
      <c r="M39" s="101" t="s">
        <v>136</v>
      </c>
      <c r="N39" s="100" t="s">
        <v>184</v>
      </c>
      <c r="O39" s="101" t="s">
        <v>267</v>
      </c>
      <c r="P39" s="101" t="s">
        <v>139</v>
      </c>
      <c r="Q39" s="13"/>
    </row>
    <row r="40" spans="1:22" s="16" customFormat="1" ht="19.899999999999999" customHeight="1" x14ac:dyDescent="0.35">
      <c r="A40" s="17"/>
      <c r="B40" s="87" t="s">
        <v>17</v>
      </c>
      <c r="C40" s="88" t="s">
        <v>302</v>
      </c>
      <c r="D40" s="89" t="s">
        <v>175</v>
      </c>
      <c r="E40" s="89" t="s">
        <v>36</v>
      </c>
      <c r="F40" s="97" t="s">
        <v>32</v>
      </c>
      <c r="G40" s="90" t="s">
        <v>18</v>
      </c>
      <c r="H40" s="103">
        <v>43252</v>
      </c>
      <c r="I40" s="93">
        <v>43280</v>
      </c>
      <c r="J40" s="92">
        <v>43272</v>
      </c>
      <c r="K40" s="169" t="s">
        <v>176</v>
      </c>
      <c r="L40" s="101">
        <v>900</v>
      </c>
      <c r="M40" s="101" t="s">
        <v>136</v>
      </c>
      <c r="N40" s="100" t="s">
        <v>184</v>
      </c>
      <c r="O40" s="101" t="s">
        <v>144</v>
      </c>
      <c r="P40" s="101" t="s">
        <v>139</v>
      </c>
      <c r="Q40" s="13"/>
    </row>
    <row r="41" spans="1:22" s="16" customFormat="1" ht="19.899999999999999" customHeight="1" x14ac:dyDescent="0.35">
      <c r="A41" s="17"/>
      <c r="B41" s="87" t="s">
        <v>17</v>
      </c>
      <c r="C41" s="88" t="s">
        <v>303</v>
      </c>
      <c r="D41" s="89" t="s">
        <v>19</v>
      </c>
      <c r="E41" s="89" t="s">
        <v>38</v>
      </c>
      <c r="F41" s="97" t="s">
        <v>40</v>
      </c>
      <c r="G41" s="90" t="s">
        <v>20</v>
      </c>
      <c r="H41" s="103">
        <v>43252</v>
      </c>
      <c r="I41" s="93">
        <v>43280</v>
      </c>
      <c r="J41" s="92">
        <v>43272</v>
      </c>
      <c r="K41" s="169" t="s">
        <v>177</v>
      </c>
      <c r="L41" s="101">
        <v>356</v>
      </c>
      <c r="M41" s="101" t="s">
        <v>136</v>
      </c>
      <c r="N41" s="100" t="s">
        <v>184</v>
      </c>
      <c r="O41" s="101" t="s">
        <v>144</v>
      </c>
      <c r="P41" s="101" t="s">
        <v>139</v>
      </c>
      <c r="Q41" s="13"/>
    </row>
    <row r="42" spans="1:22" s="16" customFormat="1" ht="19.899999999999999" customHeight="1" x14ac:dyDescent="0.35">
      <c r="A42" s="17"/>
      <c r="B42" s="87" t="s">
        <v>17</v>
      </c>
      <c r="C42" s="88" t="s">
        <v>304</v>
      </c>
      <c r="D42" s="89" t="s">
        <v>65</v>
      </c>
      <c r="E42" s="89" t="s">
        <v>36</v>
      </c>
      <c r="F42" s="97" t="s">
        <v>32</v>
      </c>
      <c r="G42" s="90" t="s">
        <v>11</v>
      </c>
      <c r="H42" s="103">
        <v>43252</v>
      </c>
      <c r="I42" s="93">
        <v>43280</v>
      </c>
      <c r="J42" s="92">
        <v>43272</v>
      </c>
      <c r="K42" s="169" t="s">
        <v>178</v>
      </c>
      <c r="L42" s="101">
        <v>113</v>
      </c>
      <c r="M42" s="101" t="s">
        <v>136</v>
      </c>
      <c r="N42" s="100" t="s">
        <v>184</v>
      </c>
      <c r="O42" s="101" t="s">
        <v>144</v>
      </c>
      <c r="P42" s="101" t="s">
        <v>139</v>
      </c>
      <c r="Q42" s="13"/>
    </row>
    <row r="43" spans="1:22" s="16" customFormat="1" ht="19.899999999999999" customHeight="1" x14ac:dyDescent="0.35">
      <c r="A43" s="17"/>
      <c r="B43" s="87" t="s">
        <v>17</v>
      </c>
      <c r="C43" s="88" t="s">
        <v>305</v>
      </c>
      <c r="D43" s="89" t="s">
        <v>62</v>
      </c>
      <c r="E43" s="89" t="s">
        <v>36</v>
      </c>
      <c r="F43" s="97" t="s">
        <v>32</v>
      </c>
      <c r="G43" s="90" t="s">
        <v>113</v>
      </c>
      <c r="H43" s="103">
        <v>43252</v>
      </c>
      <c r="I43" s="93">
        <v>43280</v>
      </c>
      <c r="J43" s="92">
        <v>43272</v>
      </c>
      <c r="K43" s="169" t="s">
        <v>437</v>
      </c>
      <c r="L43" s="106">
        <v>500</v>
      </c>
      <c r="M43" s="106" t="s">
        <v>136</v>
      </c>
      <c r="N43" s="100" t="s">
        <v>184</v>
      </c>
      <c r="O43" s="94" t="s">
        <v>144</v>
      </c>
      <c r="P43" s="101" t="s">
        <v>139</v>
      </c>
      <c r="Q43" s="13"/>
    </row>
    <row r="44" spans="1:22" s="16" customFormat="1" ht="19.899999999999999" customHeight="1" x14ac:dyDescent="0.35">
      <c r="A44" s="17"/>
      <c r="B44" s="87" t="s">
        <v>17</v>
      </c>
      <c r="C44" s="88" t="s">
        <v>306</v>
      </c>
      <c r="D44" s="89" t="s">
        <v>24</v>
      </c>
      <c r="E44" s="89" t="s">
        <v>36</v>
      </c>
      <c r="F44" s="97" t="s">
        <v>32</v>
      </c>
      <c r="G44" s="90" t="s">
        <v>11</v>
      </c>
      <c r="H44" s="103">
        <v>43252</v>
      </c>
      <c r="I44" s="93">
        <v>43280</v>
      </c>
      <c r="J44" s="92">
        <v>43274</v>
      </c>
      <c r="K44" s="169" t="s">
        <v>123</v>
      </c>
      <c r="L44" s="106">
        <v>300</v>
      </c>
      <c r="M44" s="106" t="s">
        <v>136</v>
      </c>
      <c r="N44" s="100" t="s">
        <v>184</v>
      </c>
      <c r="O44" s="106" t="s">
        <v>123</v>
      </c>
      <c r="P44" s="101" t="s">
        <v>139</v>
      </c>
      <c r="Q44" s="13"/>
    </row>
    <row r="45" spans="1:22" s="17" customFormat="1" ht="19.899999999999999" customHeight="1" x14ac:dyDescent="0.35">
      <c r="B45" s="87" t="s">
        <v>17</v>
      </c>
      <c r="C45" s="88" t="s">
        <v>307</v>
      </c>
      <c r="D45" s="89" t="s">
        <v>24</v>
      </c>
      <c r="E45" s="89" t="s">
        <v>36</v>
      </c>
      <c r="F45" s="97" t="s">
        <v>32</v>
      </c>
      <c r="G45" s="90" t="s">
        <v>25</v>
      </c>
      <c r="H45" s="103">
        <v>43252</v>
      </c>
      <c r="I45" s="93">
        <v>43280</v>
      </c>
      <c r="J45" s="92">
        <v>43273</v>
      </c>
      <c r="K45" s="169" t="s">
        <v>123</v>
      </c>
      <c r="L45" s="106">
        <v>200</v>
      </c>
      <c r="M45" s="106" t="s">
        <v>136</v>
      </c>
      <c r="N45" s="100" t="s">
        <v>184</v>
      </c>
      <c r="O45" s="106" t="s">
        <v>123</v>
      </c>
      <c r="P45" s="101" t="s">
        <v>139</v>
      </c>
      <c r="Q45" s="13"/>
      <c r="R45" s="16"/>
      <c r="S45" s="16"/>
      <c r="T45" s="16"/>
      <c r="U45" s="16"/>
      <c r="V45" s="16"/>
    </row>
    <row r="46" spans="1:22" s="16" customFormat="1" ht="19.899999999999999" customHeight="1" x14ac:dyDescent="0.35">
      <c r="A46" s="17"/>
      <c r="B46" s="87" t="s">
        <v>17</v>
      </c>
      <c r="C46" s="88" t="s">
        <v>308</v>
      </c>
      <c r="D46" s="89" t="s">
        <v>59</v>
      </c>
      <c r="E46" s="89" t="s">
        <v>36</v>
      </c>
      <c r="F46" s="97" t="s">
        <v>32</v>
      </c>
      <c r="G46" s="90" t="s">
        <v>5</v>
      </c>
      <c r="H46" s="103">
        <v>43252</v>
      </c>
      <c r="I46" s="93">
        <v>43280</v>
      </c>
      <c r="J46" s="92">
        <v>43276</v>
      </c>
      <c r="K46" s="169" t="s">
        <v>179</v>
      </c>
      <c r="L46" s="101">
        <v>500</v>
      </c>
      <c r="M46" s="101" t="s">
        <v>136</v>
      </c>
      <c r="N46" s="100" t="s">
        <v>184</v>
      </c>
      <c r="O46" s="101" t="s">
        <v>144</v>
      </c>
      <c r="P46" s="101" t="s">
        <v>139</v>
      </c>
      <c r="Q46" s="13"/>
    </row>
    <row r="47" spans="1:22" s="16" customFormat="1" ht="19.899999999999999" customHeight="1" x14ac:dyDescent="0.35">
      <c r="A47" s="17"/>
      <c r="B47" s="87" t="s">
        <v>17</v>
      </c>
      <c r="C47" s="88" t="s">
        <v>309</v>
      </c>
      <c r="D47" s="89" t="s">
        <v>21</v>
      </c>
      <c r="E47" s="89" t="s">
        <v>36</v>
      </c>
      <c r="F47" s="97" t="s">
        <v>32</v>
      </c>
      <c r="G47" s="90" t="s">
        <v>22</v>
      </c>
      <c r="H47" s="103">
        <v>43252</v>
      </c>
      <c r="I47" s="93">
        <v>43280</v>
      </c>
      <c r="J47" s="92">
        <v>43276</v>
      </c>
      <c r="K47" s="174" t="s">
        <v>180</v>
      </c>
      <c r="L47" s="101">
        <v>75</v>
      </c>
      <c r="M47" s="101" t="s">
        <v>136</v>
      </c>
      <c r="N47" s="100" t="s">
        <v>184</v>
      </c>
      <c r="O47" s="101" t="s">
        <v>144</v>
      </c>
      <c r="P47" s="101" t="s">
        <v>139</v>
      </c>
      <c r="Q47" s="13"/>
    </row>
    <row r="48" spans="1:22" s="16" customFormat="1" ht="19.899999999999999" customHeight="1" x14ac:dyDescent="0.35">
      <c r="A48" s="17"/>
      <c r="B48" s="87" t="s">
        <v>17</v>
      </c>
      <c r="C48" s="88" t="s">
        <v>310</v>
      </c>
      <c r="D48" s="89" t="s">
        <v>21</v>
      </c>
      <c r="E48" s="89" t="s">
        <v>36</v>
      </c>
      <c r="F48" s="97" t="s">
        <v>32</v>
      </c>
      <c r="G48" s="90" t="s">
        <v>22</v>
      </c>
      <c r="H48" s="103">
        <v>43252</v>
      </c>
      <c r="I48" s="93">
        <v>43280</v>
      </c>
      <c r="J48" s="92">
        <v>43276</v>
      </c>
      <c r="K48" s="169" t="s">
        <v>181</v>
      </c>
      <c r="L48" s="101">
        <v>162</v>
      </c>
      <c r="M48" s="101" t="s">
        <v>136</v>
      </c>
      <c r="N48" s="100" t="s">
        <v>184</v>
      </c>
      <c r="O48" s="101" t="s">
        <v>144</v>
      </c>
      <c r="P48" s="101" t="s">
        <v>139</v>
      </c>
      <c r="Q48" s="13"/>
    </row>
    <row r="49" spans="1:22" s="16" customFormat="1" ht="19.899999999999999" customHeight="1" x14ac:dyDescent="0.35">
      <c r="A49" s="17"/>
      <c r="B49" s="87" t="s">
        <v>17</v>
      </c>
      <c r="C49" s="88" t="s">
        <v>311</v>
      </c>
      <c r="D49" s="89" t="s">
        <v>23</v>
      </c>
      <c r="E49" s="89" t="s">
        <v>36</v>
      </c>
      <c r="F49" s="97" t="s">
        <v>32</v>
      </c>
      <c r="G49" s="90" t="s">
        <v>11</v>
      </c>
      <c r="H49" s="103">
        <v>43252</v>
      </c>
      <c r="I49" s="93">
        <v>43280</v>
      </c>
      <c r="J49" s="92">
        <v>43276</v>
      </c>
      <c r="K49" s="169" t="s">
        <v>182</v>
      </c>
      <c r="L49" s="106">
        <v>468</v>
      </c>
      <c r="M49" s="106" t="s">
        <v>136</v>
      </c>
      <c r="N49" s="100" t="s">
        <v>184</v>
      </c>
      <c r="O49" s="106" t="s">
        <v>144</v>
      </c>
      <c r="P49" s="106" t="s">
        <v>139</v>
      </c>
      <c r="Q49" s="13"/>
    </row>
    <row r="50" spans="1:22" s="16" customFormat="1" ht="19.899999999999999" customHeight="1" x14ac:dyDescent="0.35">
      <c r="A50" s="17"/>
      <c r="B50" s="87" t="s">
        <v>17</v>
      </c>
      <c r="C50" s="88" t="s">
        <v>312</v>
      </c>
      <c r="D50" s="89" t="s">
        <v>26</v>
      </c>
      <c r="E50" s="89" t="s">
        <v>36</v>
      </c>
      <c r="F50" s="97" t="s">
        <v>32</v>
      </c>
      <c r="G50" s="90" t="s">
        <v>5</v>
      </c>
      <c r="H50" s="103">
        <v>43252</v>
      </c>
      <c r="I50" s="93">
        <v>43280</v>
      </c>
      <c r="J50" s="92">
        <v>43280</v>
      </c>
      <c r="K50" s="169" t="s">
        <v>192</v>
      </c>
      <c r="L50" s="106">
        <v>514.62</v>
      </c>
      <c r="M50" s="106" t="s">
        <v>136</v>
      </c>
      <c r="N50" s="100" t="s">
        <v>184</v>
      </c>
      <c r="O50" s="106" t="s">
        <v>144</v>
      </c>
      <c r="P50" s="106" t="s">
        <v>139</v>
      </c>
      <c r="Q50" s="13"/>
    </row>
    <row r="51" spans="1:22" s="16" customFormat="1" ht="12" x14ac:dyDescent="0.35">
      <c r="A51" s="17"/>
      <c r="B51" s="87" t="s">
        <v>27</v>
      </c>
      <c r="C51" s="88" t="s">
        <v>313</v>
      </c>
      <c r="D51" s="89" t="s">
        <v>66</v>
      </c>
      <c r="E51" s="89" t="s">
        <v>395</v>
      </c>
      <c r="F51" s="97" t="s">
        <v>394</v>
      </c>
      <c r="G51" s="90" t="s">
        <v>28</v>
      </c>
      <c r="H51" s="103">
        <v>43252</v>
      </c>
      <c r="I51" s="92">
        <v>43277</v>
      </c>
      <c r="J51" s="92">
        <v>43277</v>
      </c>
      <c r="K51" s="169" t="s">
        <v>183</v>
      </c>
      <c r="L51" s="106">
        <v>2142998.96</v>
      </c>
      <c r="M51" s="106" t="s">
        <v>136</v>
      </c>
      <c r="N51" s="100" t="s">
        <v>184</v>
      </c>
      <c r="O51" s="106" t="s">
        <v>144</v>
      </c>
      <c r="P51" s="106" t="s">
        <v>139</v>
      </c>
      <c r="Q51" s="13"/>
    </row>
    <row r="52" spans="1:22" s="16" customFormat="1" ht="19.899999999999999" customHeight="1" x14ac:dyDescent="0.35">
      <c r="A52" s="17"/>
      <c r="B52" s="87" t="s">
        <v>29</v>
      </c>
      <c r="C52" s="88" t="s">
        <v>314</v>
      </c>
      <c r="D52" s="89" t="s">
        <v>58</v>
      </c>
      <c r="E52" s="89" t="s">
        <v>36</v>
      </c>
      <c r="F52" s="97" t="s">
        <v>37</v>
      </c>
      <c r="G52" s="90" t="s">
        <v>8</v>
      </c>
      <c r="H52" s="103">
        <v>43252</v>
      </c>
      <c r="I52" s="93">
        <v>43280</v>
      </c>
      <c r="J52" s="92">
        <v>43278</v>
      </c>
      <c r="K52" s="169" t="s">
        <v>185</v>
      </c>
      <c r="L52" s="106">
        <v>821.28</v>
      </c>
      <c r="M52" s="106" t="s">
        <v>136</v>
      </c>
      <c r="N52" s="100" t="s">
        <v>184</v>
      </c>
      <c r="O52" s="106" t="s">
        <v>144</v>
      </c>
      <c r="P52" s="106" t="s">
        <v>139</v>
      </c>
      <c r="Q52" s="13"/>
    </row>
    <row r="53" spans="1:22" s="16" customFormat="1" ht="19.899999999999999" customHeight="1" x14ac:dyDescent="0.35">
      <c r="A53" s="17"/>
      <c r="B53" s="87" t="s">
        <v>435</v>
      </c>
      <c r="C53" s="88" t="s">
        <v>315</v>
      </c>
      <c r="D53" s="89" t="s">
        <v>6</v>
      </c>
      <c r="E53" s="89" t="s">
        <v>36</v>
      </c>
      <c r="F53" s="97" t="s">
        <v>35</v>
      </c>
      <c r="G53" s="90" t="s">
        <v>616</v>
      </c>
      <c r="H53" s="103">
        <v>43252</v>
      </c>
      <c r="I53" s="92">
        <v>43266</v>
      </c>
      <c r="J53" s="92">
        <v>43271</v>
      </c>
      <c r="K53" s="169" t="s">
        <v>171</v>
      </c>
      <c r="L53" s="101">
        <v>3473.15</v>
      </c>
      <c r="M53" s="101" t="s">
        <v>136</v>
      </c>
      <c r="N53" s="96" t="s">
        <v>258</v>
      </c>
      <c r="O53" s="101" t="s">
        <v>138</v>
      </c>
      <c r="P53" s="101" t="s">
        <v>139</v>
      </c>
      <c r="Q53" s="13"/>
    </row>
    <row r="54" spans="1:22" s="16" customFormat="1" ht="19.899999999999999" customHeight="1" x14ac:dyDescent="0.35">
      <c r="A54" s="17"/>
      <c r="B54" s="87" t="s">
        <v>435</v>
      </c>
      <c r="C54" s="88" t="s">
        <v>316</v>
      </c>
      <c r="D54" s="89" t="s">
        <v>30</v>
      </c>
      <c r="E54" s="89" t="s">
        <v>38</v>
      </c>
      <c r="F54" s="97" t="s">
        <v>35</v>
      </c>
      <c r="G54" s="90" t="s">
        <v>623</v>
      </c>
      <c r="H54" s="103">
        <v>43252</v>
      </c>
      <c r="I54" s="92">
        <v>43266</v>
      </c>
      <c r="J54" s="92">
        <v>43271</v>
      </c>
      <c r="K54" s="169" t="s">
        <v>172</v>
      </c>
      <c r="L54" s="101">
        <v>5661.18</v>
      </c>
      <c r="M54" s="101" t="s">
        <v>136</v>
      </c>
      <c r="N54" s="96" t="s">
        <v>258</v>
      </c>
      <c r="O54" s="101" t="s">
        <v>138</v>
      </c>
      <c r="P54" s="101" t="s">
        <v>139</v>
      </c>
      <c r="Q54" s="13"/>
    </row>
    <row r="55" spans="1:22" s="16" customFormat="1" ht="19.899999999999999" customHeight="1" x14ac:dyDescent="0.35">
      <c r="A55" s="17"/>
      <c r="B55" s="87" t="s">
        <v>435</v>
      </c>
      <c r="C55" s="88" t="s">
        <v>317</v>
      </c>
      <c r="D55" s="89" t="s">
        <v>60</v>
      </c>
      <c r="E55" s="89" t="s">
        <v>38</v>
      </c>
      <c r="F55" s="97" t="s">
        <v>35</v>
      </c>
      <c r="G55" s="90" t="s">
        <v>623</v>
      </c>
      <c r="H55" s="103">
        <v>43252</v>
      </c>
      <c r="I55" s="92">
        <v>43271</v>
      </c>
      <c r="J55" s="92">
        <v>43271</v>
      </c>
      <c r="K55" s="169" t="s">
        <v>173</v>
      </c>
      <c r="L55" s="101">
        <v>3212.7</v>
      </c>
      <c r="M55" s="101" t="s">
        <v>136</v>
      </c>
      <c r="N55" s="96" t="s">
        <v>258</v>
      </c>
      <c r="O55" s="101" t="s">
        <v>138</v>
      </c>
      <c r="P55" s="101" t="s">
        <v>139</v>
      </c>
      <c r="Q55" s="13"/>
      <c r="R55" s="17"/>
      <c r="S55" s="17"/>
      <c r="T55" s="17"/>
      <c r="U55" s="17"/>
      <c r="V55" s="17"/>
    </row>
    <row r="56" spans="1:22" s="16" customFormat="1" ht="19.899999999999999" customHeight="1" x14ac:dyDescent="0.35">
      <c r="A56" s="17"/>
      <c r="B56" s="87" t="s">
        <v>435</v>
      </c>
      <c r="C56" s="88" t="s">
        <v>318</v>
      </c>
      <c r="D56" s="89" t="s">
        <v>147</v>
      </c>
      <c r="E56" s="89" t="s">
        <v>38</v>
      </c>
      <c r="F56" s="97" t="s">
        <v>35</v>
      </c>
      <c r="G56" s="90" t="s">
        <v>623</v>
      </c>
      <c r="H56" s="103">
        <v>43252</v>
      </c>
      <c r="I56" s="92">
        <v>43266</v>
      </c>
      <c r="J56" s="92">
        <v>43271</v>
      </c>
      <c r="K56" s="169" t="s">
        <v>174</v>
      </c>
      <c r="L56" s="101">
        <v>5661.18</v>
      </c>
      <c r="M56" s="101" t="s">
        <v>136</v>
      </c>
      <c r="N56" s="96" t="s">
        <v>258</v>
      </c>
      <c r="O56" s="101" t="s">
        <v>138</v>
      </c>
      <c r="P56" s="101" t="s">
        <v>139</v>
      </c>
      <c r="Q56" s="13"/>
    </row>
    <row r="57" spans="1:22" s="16" customFormat="1" ht="19.899999999999999" customHeight="1" x14ac:dyDescent="0.35">
      <c r="A57" s="17"/>
      <c r="B57" s="87" t="s">
        <v>435</v>
      </c>
      <c r="C57" s="88" t="s">
        <v>319</v>
      </c>
      <c r="D57" s="89" t="s">
        <v>6</v>
      </c>
      <c r="E57" s="89" t="s">
        <v>36</v>
      </c>
      <c r="F57" s="97" t="s">
        <v>35</v>
      </c>
      <c r="G57" s="90" t="s">
        <v>617</v>
      </c>
      <c r="H57" s="103">
        <v>43252</v>
      </c>
      <c r="I57" s="92">
        <v>43278</v>
      </c>
      <c r="J57" s="92">
        <v>43279</v>
      </c>
      <c r="K57" s="169" t="s">
        <v>187</v>
      </c>
      <c r="L57" s="101">
        <f>3473.15+846.44</f>
        <v>4319.59</v>
      </c>
      <c r="M57" s="101" t="s">
        <v>136</v>
      </c>
      <c r="N57" s="96" t="s">
        <v>258</v>
      </c>
      <c r="O57" s="101" t="s">
        <v>138</v>
      </c>
      <c r="P57" s="101" t="s">
        <v>139</v>
      </c>
      <c r="Q57" s="13"/>
    </row>
    <row r="58" spans="1:22" s="16" customFormat="1" ht="19.899999999999999" customHeight="1" x14ac:dyDescent="0.35">
      <c r="A58" s="17"/>
      <c r="B58" s="87" t="s">
        <v>435</v>
      </c>
      <c r="C58" s="88" t="s">
        <v>320</v>
      </c>
      <c r="D58" s="89" t="s">
        <v>30</v>
      </c>
      <c r="E58" s="89" t="s">
        <v>38</v>
      </c>
      <c r="F58" s="97" t="s">
        <v>35</v>
      </c>
      <c r="G58" s="90" t="s">
        <v>624</v>
      </c>
      <c r="H58" s="103">
        <v>43252</v>
      </c>
      <c r="I58" s="92">
        <v>43278</v>
      </c>
      <c r="J58" s="92">
        <v>43279</v>
      </c>
      <c r="K58" s="174" t="s">
        <v>189</v>
      </c>
      <c r="L58" s="101">
        <f>5661.18+1127.13</f>
        <v>6788.31</v>
      </c>
      <c r="M58" s="101" t="s">
        <v>136</v>
      </c>
      <c r="N58" s="96" t="s">
        <v>258</v>
      </c>
      <c r="O58" s="101" t="s">
        <v>138</v>
      </c>
      <c r="P58" s="101" t="s">
        <v>139</v>
      </c>
      <c r="Q58" s="13"/>
    </row>
    <row r="59" spans="1:22" s="16" customFormat="1" ht="19.899999999999999" customHeight="1" x14ac:dyDescent="0.35">
      <c r="A59" s="17"/>
      <c r="B59" s="87" t="s">
        <v>435</v>
      </c>
      <c r="C59" s="88" t="s">
        <v>321</v>
      </c>
      <c r="D59" s="89" t="s">
        <v>60</v>
      </c>
      <c r="E59" s="89" t="s">
        <v>38</v>
      </c>
      <c r="F59" s="97" t="s">
        <v>35</v>
      </c>
      <c r="G59" s="90" t="s">
        <v>624</v>
      </c>
      <c r="H59" s="103">
        <v>43252</v>
      </c>
      <c r="I59" s="92">
        <v>43278</v>
      </c>
      <c r="J59" s="92">
        <v>43279</v>
      </c>
      <c r="K59" s="169" t="s">
        <v>188</v>
      </c>
      <c r="L59" s="101">
        <f>2609.78+770.73</f>
        <v>3380.51</v>
      </c>
      <c r="M59" s="101" t="s">
        <v>136</v>
      </c>
      <c r="N59" s="96" t="s">
        <v>258</v>
      </c>
      <c r="O59" s="101" t="s">
        <v>138</v>
      </c>
      <c r="P59" s="101" t="s">
        <v>139</v>
      </c>
      <c r="Q59" s="13"/>
    </row>
    <row r="60" spans="1:22" s="17" customFormat="1" ht="19.899999999999999" customHeight="1" x14ac:dyDescent="0.35">
      <c r="B60" s="87" t="s">
        <v>435</v>
      </c>
      <c r="C60" s="88" t="s">
        <v>322</v>
      </c>
      <c r="D60" s="89" t="s">
        <v>147</v>
      </c>
      <c r="E60" s="89" t="s">
        <v>38</v>
      </c>
      <c r="F60" s="97" t="s">
        <v>35</v>
      </c>
      <c r="G60" s="90" t="s">
        <v>624</v>
      </c>
      <c r="H60" s="103">
        <v>43252</v>
      </c>
      <c r="I60" s="92">
        <v>43278</v>
      </c>
      <c r="J60" s="92">
        <v>43279</v>
      </c>
      <c r="K60" s="169" t="s">
        <v>190</v>
      </c>
      <c r="L60" s="101">
        <f>5661.18+1127.07</f>
        <v>6788.25</v>
      </c>
      <c r="M60" s="101" t="s">
        <v>136</v>
      </c>
      <c r="N60" s="96" t="s">
        <v>258</v>
      </c>
      <c r="O60" s="101" t="s">
        <v>138</v>
      </c>
      <c r="P60" s="101" t="s">
        <v>139</v>
      </c>
      <c r="Q60" s="13"/>
      <c r="R60" s="16"/>
      <c r="S60" s="16"/>
      <c r="T60" s="16"/>
      <c r="U60" s="16"/>
      <c r="V60" s="16"/>
    </row>
    <row r="61" spans="1:22" s="16" customFormat="1" ht="19.899999999999999" customHeight="1" x14ac:dyDescent="0.35">
      <c r="A61" s="17"/>
      <c r="B61" s="87" t="s">
        <v>435</v>
      </c>
      <c r="C61" s="88" t="s">
        <v>323</v>
      </c>
      <c r="D61" s="89" t="s">
        <v>112</v>
      </c>
      <c r="E61" s="89" t="s">
        <v>36</v>
      </c>
      <c r="F61" s="97" t="s">
        <v>35</v>
      </c>
      <c r="G61" s="90" t="s">
        <v>624</v>
      </c>
      <c r="H61" s="103">
        <v>43252</v>
      </c>
      <c r="I61" s="92">
        <v>43278</v>
      </c>
      <c r="J61" s="92">
        <v>43279</v>
      </c>
      <c r="K61" s="169" t="s">
        <v>191</v>
      </c>
      <c r="L61" s="101">
        <f>14851.73+2349.59</f>
        <v>17201.32</v>
      </c>
      <c r="M61" s="101" t="s">
        <v>136</v>
      </c>
      <c r="N61" s="96" t="s">
        <v>258</v>
      </c>
      <c r="O61" s="101" t="s">
        <v>138</v>
      </c>
      <c r="P61" s="101" t="s">
        <v>139</v>
      </c>
      <c r="Q61" s="13"/>
    </row>
    <row r="62" spans="1:22" s="16" customFormat="1" ht="19.899999999999999" customHeight="1" x14ac:dyDescent="0.35">
      <c r="A62" s="17"/>
      <c r="B62" s="87" t="s">
        <v>435</v>
      </c>
      <c r="C62" s="88" t="s">
        <v>324</v>
      </c>
      <c r="D62" s="89" t="s">
        <v>4</v>
      </c>
      <c r="E62" s="89" t="s">
        <v>36</v>
      </c>
      <c r="F62" s="97" t="s">
        <v>611</v>
      </c>
      <c r="G62" s="90" t="s">
        <v>633</v>
      </c>
      <c r="H62" s="103">
        <v>43252</v>
      </c>
      <c r="I62" s="92">
        <v>43266</v>
      </c>
      <c r="J62" s="92">
        <v>43283</v>
      </c>
      <c r="K62" s="169" t="s">
        <v>170</v>
      </c>
      <c r="L62" s="101">
        <v>55609.35</v>
      </c>
      <c r="M62" s="101" t="s">
        <v>136</v>
      </c>
      <c r="N62" s="96" t="s">
        <v>258</v>
      </c>
      <c r="O62" s="101" t="s">
        <v>138</v>
      </c>
      <c r="P62" s="101" t="s">
        <v>139</v>
      </c>
      <c r="Q62" s="13"/>
      <c r="R62" s="17"/>
      <c r="S62" s="17"/>
      <c r="T62" s="17"/>
      <c r="U62" s="17"/>
      <c r="V62" s="17"/>
    </row>
    <row r="63" spans="1:22" s="16" customFormat="1" ht="19.899999999999999" customHeight="1" x14ac:dyDescent="0.35">
      <c r="A63" s="17"/>
      <c r="B63" s="87" t="s">
        <v>435</v>
      </c>
      <c r="C63" s="88" t="s">
        <v>325</v>
      </c>
      <c r="D63" s="89" t="s">
        <v>4</v>
      </c>
      <c r="E63" s="89" t="s">
        <v>36</v>
      </c>
      <c r="F63" s="97" t="s">
        <v>611</v>
      </c>
      <c r="G63" s="90" t="s">
        <v>634</v>
      </c>
      <c r="H63" s="103">
        <v>43252</v>
      </c>
      <c r="I63" s="92">
        <v>43280</v>
      </c>
      <c r="J63" s="92">
        <v>43283</v>
      </c>
      <c r="K63" s="169" t="s">
        <v>186</v>
      </c>
      <c r="L63" s="101">
        <v>55609.35</v>
      </c>
      <c r="M63" s="101" t="s">
        <v>136</v>
      </c>
      <c r="N63" s="100" t="s">
        <v>184</v>
      </c>
      <c r="O63" s="101" t="s">
        <v>138</v>
      </c>
      <c r="P63" s="101" t="s">
        <v>139</v>
      </c>
      <c r="Q63" s="13"/>
    </row>
    <row r="64" spans="1:22" s="18" customFormat="1" ht="19.899999999999999" customHeight="1" x14ac:dyDescent="0.35">
      <c r="A64" s="19"/>
      <c r="B64" s="104" t="s">
        <v>83</v>
      </c>
      <c r="C64" s="88" t="s">
        <v>326</v>
      </c>
      <c r="D64" s="89" t="s">
        <v>90</v>
      </c>
      <c r="E64" s="89" t="s">
        <v>36</v>
      </c>
      <c r="F64" s="97" t="s">
        <v>32</v>
      </c>
      <c r="G64" s="90" t="s">
        <v>11</v>
      </c>
      <c r="H64" s="107">
        <v>43282</v>
      </c>
      <c r="I64" s="93">
        <v>43286</v>
      </c>
      <c r="J64" s="108">
        <v>43299</v>
      </c>
      <c r="K64" s="169">
        <v>68724935</v>
      </c>
      <c r="L64" s="109">
        <v>983</v>
      </c>
      <c r="M64" s="109" t="s">
        <v>161</v>
      </c>
      <c r="N64" s="110" t="s">
        <v>263</v>
      </c>
      <c r="O64" s="109" t="s">
        <v>144</v>
      </c>
      <c r="P64" s="109" t="s">
        <v>137</v>
      </c>
    </row>
    <row r="65" spans="1:22" s="18" customFormat="1" ht="19.899999999999999" customHeight="1" x14ac:dyDescent="0.35">
      <c r="A65" s="19"/>
      <c r="B65" s="104" t="s">
        <v>83</v>
      </c>
      <c r="C65" s="88" t="s">
        <v>327</v>
      </c>
      <c r="D65" s="89" t="s">
        <v>59</v>
      </c>
      <c r="E65" s="89" t="s">
        <v>36</v>
      </c>
      <c r="F65" s="97" t="s">
        <v>32</v>
      </c>
      <c r="G65" s="90" t="s">
        <v>5</v>
      </c>
      <c r="H65" s="107">
        <v>43282</v>
      </c>
      <c r="I65" s="93">
        <v>43291</v>
      </c>
      <c r="J65" s="108">
        <v>43293</v>
      </c>
      <c r="K65" s="169" t="s">
        <v>233</v>
      </c>
      <c r="L65" s="109">
        <v>638.55999999999995</v>
      </c>
      <c r="M65" s="109" t="s">
        <v>161</v>
      </c>
      <c r="N65" s="110" t="s">
        <v>263</v>
      </c>
      <c r="O65" s="109" t="s">
        <v>144</v>
      </c>
      <c r="P65" s="109" t="s">
        <v>137</v>
      </c>
    </row>
    <row r="66" spans="1:22" s="18" customFormat="1" ht="19.899999999999999" customHeight="1" x14ac:dyDescent="0.35">
      <c r="A66" s="19"/>
      <c r="B66" s="104" t="s">
        <v>83</v>
      </c>
      <c r="C66" s="88" t="s">
        <v>328</v>
      </c>
      <c r="D66" s="89" t="s">
        <v>61</v>
      </c>
      <c r="E66" s="89" t="s">
        <v>36</v>
      </c>
      <c r="F66" s="97" t="s">
        <v>32</v>
      </c>
      <c r="G66" s="90" t="s">
        <v>5</v>
      </c>
      <c r="H66" s="107">
        <v>43282</v>
      </c>
      <c r="I66" s="93">
        <v>43294</v>
      </c>
      <c r="J66" s="108">
        <v>43294</v>
      </c>
      <c r="K66" s="169" t="s">
        <v>234</v>
      </c>
      <c r="L66" s="109">
        <v>720.58</v>
      </c>
      <c r="M66" s="109" t="s">
        <v>161</v>
      </c>
      <c r="N66" s="110" t="s">
        <v>263</v>
      </c>
      <c r="O66" s="109" t="s">
        <v>144</v>
      </c>
      <c r="P66" s="109" t="s">
        <v>137</v>
      </c>
    </row>
    <row r="67" spans="1:22" s="18" customFormat="1" ht="19.899999999999999" customHeight="1" x14ac:dyDescent="0.3">
      <c r="A67" s="19"/>
      <c r="B67" s="111" t="s">
        <v>197</v>
      </c>
      <c r="C67" s="88" t="s">
        <v>329</v>
      </c>
      <c r="D67" s="89" t="s">
        <v>198</v>
      </c>
      <c r="E67" s="89" t="s">
        <v>36</v>
      </c>
      <c r="F67" s="97" t="s">
        <v>39</v>
      </c>
      <c r="G67" s="90" t="s">
        <v>199</v>
      </c>
      <c r="H67" s="107">
        <v>43282</v>
      </c>
      <c r="I67" s="93">
        <v>43262</v>
      </c>
      <c r="J67" s="108">
        <v>43286</v>
      </c>
      <c r="K67" s="169" t="s">
        <v>200</v>
      </c>
      <c r="L67" s="94">
        <v>1899</v>
      </c>
      <c r="M67" s="109" t="s">
        <v>136</v>
      </c>
      <c r="N67" s="100" t="s">
        <v>184</v>
      </c>
      <c r="O67" s="109" t="s">
        <v>144</v>
      </c>
      <c r="P67" s="109" t="s">
        <v>139</v>
      </c>
    </row>
    <row r="68" spans="1:22" s="17" customFormat="1" ht="19.899999999999999" customHeight="1" x14ac:dyDescent="0.3">
      <c r="B68" s="111" t="s">
        <v>68</v>
      </c>
      <c r="C68" s="88" t="s">
        <v>330</v>
      </c>
      <c r="D68" s="89" t="s">
        <v>62</v>
      </c>
      <c r="E68" s="89" t="s">
        <v>36</v>
      </c>
      <c r="F68" s="97" t="s">
        <v>32</v>
      </c>
      <c r="G68" s="90" t="s">
        <v>113</v>
      </c>
      <c r="H68" s="107">
        <v>43282</v>
      </c>
      <c r="I68" s="93">
        <v>43276</v>
      </c>
      <c r="J68" s="92">
        <v>43276</v>
      </c>
      <c r="K68" s="169" t="s">
        <v>98</v>
      </c>
      <c r="L68" s="101">
        <v>510</v>
      </c>
      <c r="M68" s="101" t="s">
        <v>136</v>
      </c>
      <c r="N68" s="100" t="s">
        <v>184</v>
      </c>
      <c r="O68" s="101" t="s">
        <v>267</v>
      </c>
      <c r="P68" s="101" t="s">
        <v>139</v>
      </c>
    </row>
    <row r="69" spans="1:22" s="18" customFormat="1" ht="19.899999999999999" customHeight="1" x14ac:dyDescent="0.35">
      <c r="A69" s="19"/>
      <c r="B69" s="87" t="s">
        <v>68</v>
      </c>
      <c r="C69" s="88" t="s">
        <v>331</v>
      </c>
      <c r="D69" s="89" t="s">
        <v>62</v>
      </c>
      <c r="E69" s="89" t="s">
        <v>36</v>
      </c>
      <c r="F69" s="97" t="s">
        <v>32</v>
      </c>
      <c r="G69" s="90" t="s">
        <v>113</v>
      </c>
      <c r="H69" s="107">
        <v>43282</v>
      </c>
      <c r="I69" s="93">
        <v>43276</v>
      </c>
      <c r="J69" s="92">
        <v>43278</v>
      </c>
      <c r="K69" s="169" t="s">
        <v>99</v>
      </c>
      <c r="L69" s="101">
        <v>510</v>
      </c>
      <c r="M69" s="101" t="s">
        <v>136</v>
      </c>
      <c r="N69" s="100" t="s">
        <v>184</v>
      </c>
      <c r="O69" s="101" t="s">
        <v>267</v>
      </c>
      <c r="P69" s="101" t="s">
        <v>139</v>
      </c>
      <c r="Q69" s="16"/>
      <c r="R69" s="16"/>
      <c r="S69" s="16"/>
      <c r="T69" s="16"/>
      <c r="U69" s="16"/>
      <c r="V69" s="16"/>
    </row>
    <row r="70" spans="1:22" s="18" customFormat="1" ht="19.899999999999999" customHeight="1" x14ac:dyDescent="0.35">
      <c r="A70" s="19"/>
      <c r="B70" s="87" t="s">
        <v>69</v>
      </c>
      <c r="C70" s="88" t="s">
        <v>332</v>
      </c>
      <c r="D70" s="89" t="s">
        <v>193</v>
      </c>
      <c r="E70" s="89" t="s">
        <v>36</v>
      </c>
      <c r="F70" s="97" t="s">
        <v>37</v>
      </c>
      <c r="G70" s="90" t="s">
        <v>117</v>
      </c>
      <c r="H70" s="107">
        <v>43282</v>
      </c>
      <c r="I70" s="93">
        <v>43283</v>
      </c>
      <c r="J70" s="92">
        <v>43259</v>
      </c>
      <c r="K70" s="169" t="s">
        <v>194</v>
      </c>
      <c r="L70" s="101">
        <v>227.7</v>
      </c>
      <c r="M70" s="101" t="s">
        <v>136</v>
      </c>
      <c r="N70" s="100" t="s">
        <v>184</v>
      </c>
      <c r="O70" s="101" t="s">
        <v>144</v>
      </c>
      <c r="P70" s="101" t="s">
        <v>139</v>
      </c>
      <c r="Q70" s="16"/>
      <c r="R70" s="16"/>
      <c r="S70" s="16"/>
      <c r="T70" s="16"/>
      <c r="U70" s="16"/>
      <c r="V70" s="16"/>
    </row>
    <row r="71" spans="1:22" s="18" customFormat="1" ht="19.899999999999999" customHeight="1" x14ac:dyDescent="0.35">
      <c r="A71" s="19"/>
      <c r="B71" s="87" t="s">
        <v>69</v>
      </c>
      <c r="C71" s="88" t="s">
        <v>333</v>
      </c>
      <c r="D71" s="89" t="s">
        <v>195</v>
      </c>
      <c r="E71" s="89" t="s">
        <v>36</v>
      </c>
      <c r="F71" s="97" t="s">
        <v>37</v>
      </c>
      <c r="G71" s="90" t="s">
        <v>118</v>
      </c>
      <c r="H71" s="103">
        <v>43282</v>
      </c>
      <c r="I71" s="93">
        <v>43283</v>
      </c>
      <c r="J71" s="92">
        <v>43258</v>
      </c>
      <c r="K71" s="169" t="s">
        <v>196</v>
      </c>
      <c r="L71" s="101">
        <v>263.99</v>
      </c>
      <c r="M71" s="101" t="s">
        <v>136</v>
      </c>
      <c r="N71" s="100" t="s">
        <v>184</v>
      </c>
      <c r="O71" s="101" t="s">
        <v>144</v>
      </c>
      <c r="P71" s="101" t="s">
        <v>139</v>
      </c>
      <c r="Q71" s="16"/>
      <c r="R71" s="16"/>
      <c r="S71" s="16"/>
      <c r="T71" s="16"/>
      <c r="U71" s="16"/>
      <c r="V71" s="16"/>
    </row>
    <row r="72" spans="1:22" s="18" customFormat="1" ht="19.899999999999999" customHeight="1" x14ac:dyDescent="0.35">
      <c r="A72" s="19"/>
      <c r="B72" s="104" t="s">
        <v>84</v>
      </c>
      <c r="C72" s="88" t="s">
        <v>334</v>
      </c>
      <c r="D72" s="89" t="s">
        <v>150</v>
      </c>
      <c r="E72" s="89" t="s">
        <v>36</v>
      </c>
      <c r="F72" s="97" t="s">
        <v>32</v>
      </c>
      <c r="G72" s="90" t="s">
        <v>5</v>
      </c>
      <c r="H72" s="107">
        <v>43282</v>
      </c>
      <c r="I72" s="93">
        <v>43283</v>
      </c>
      <c r="J72" s="108">
        <v>43287</v>
      </c>
      <c r="K72" s="169" t="s">
        <v>252</v>
      </c>
      <c r="L72" s="109">
        <v>500</v>
      </c>
      <c r="M72" s="109" t="s">
        <v>136</v>
      </c>
      <c r="N72" s="100" t="s">
        <v>184</v>
      </c>
      <c r="O72" s="109" t="s">
        <v>144</v>
      </c>
      <c r="P72" s="109" t="s">
        <v>139</v>
      </c>
    </row>
    <row r="73" spans="1:22" s="18" customFormat="1" ht="19.899999999999999" customHeight="1" x14ac:dyDescent="0.35">
      <c r="A73" s="19"/>
      <c r="B73" s="104" t="s">
        <v>84</v>
      </c>
      <c r="C73" s="88" t="s">
        <v>335</v>
      </c>
      <c r="D73" s="89" t="s">
        <v>95</v>
      </c>
      <c r="E73" s="89" t="s">
        <v>36</v>
      </c>
      <c r="F73" s="97" t="s">
        <v>32</v>
      </c>
      <c r="G73" s="90" t="s">
        <v>11</v>
      </c>
      <c r="H73" s="107">
        <v>43282</v>
      </c>
      <c r="I73" s="93">
        <v>43283</v>
      </c>
      <c r="J73" s="108">
        <v>43284</v>
      </c>
      <c r="K73" s="169" t="s">
        <v>253</v>
      </c>
      <c r="L73" s="109">
        <v>278.39999999999998</v>
      </c>
      <c r="M73" s="109" t="s">
        <v>136</v>
      </c>
      <c r="N73" s="100" t="s">
        <v>184</v>
      </c>
      <c r="O73" s="109" t="s">
        <v>144</v>
      </c>
      <c r="P73" s="109" t="s">
        <v>139</v>
      </c>
    </row>
    <row r="74" spans="1:22" s="18" customFormat="1" ht="19.899999999999999" customHeight="1" x14ac:dyDescent="0.35">
      <c r="A74" s="19"/>
      <c r="B74" s="104" t="s">
        <v>84</v>
      </c>
      <c r="C74" s="88" t="s">
        <v>336</v>
      </c>
      <c r="D74" s="89" t="s">
        <v>96</v>
      </c>
      <c r="E74" s="89" t="s">
        <v>36</v>
      </c>
      <c r="F74" s="97" t="s">
        <v>32</v>
      </c>
      <c r="G74" s="90" t="s">
        <v>11</v>
      </c>
      <c r="H74" s="107">
        <v>43282</v>
      </c>
      <c r="I74" s="93">
        <v>43283</v>
      </c>
      <c r="J74" s="108">
        <v>43285</v>
      </c>
      <c r="K74" s="169" t="s">
        <v>254</v>
      </c>
      <c r="L74" s="109">
        <v>255.2</v>
      </c>
      <c r="M74" s="109" t="s">
        <v>136</v>
      </c>
      <c r="N74" s="100" t="s">
        <v>184</v>
      </c>
      <c r="O74" s="109" t="s">
        <v>144</v>
      </c>
      <c r="P74" s="109" t="s">
        <v>139</v>
      </c>
    </row>
    <row r="75" spans="1:22" s="18" customFormat="1" ht="19.899999999999999" customHeight="1" x14ac:dyDescent="0.35">
      <c r="A75" s="19"/>
      <c r="B75" s="104" t="s">
        <v>84</v>
      </c>
      <c r="C75" s="88" t="s">
        <v>337</v>
      </c>
      <c r="D75" s="89" t="s">
        <v>86</v>
      </c>
      <c r="E75" s="89" t="s">
        <v>36</v>
      </c>
      <c r="F75" s="97" t="s">
        <v>32</v>
      </c>
      <c r="G75" s="90" t="s">
        <v>18</v>
      </c>
      <c r="H75" s="107">
        <v>43282</v>
      </c>
      <c r="I75" s="93">
        <v>43283</v>
      </c>
      <c r="J75" s="108">
        <v>43285</v>
      </c>
      <c r="K75" s="174" t="s">
        <v>255</v>
      </c>
      <c r="L75" s="109">
        <v>450</v>
      </c>
      <c r="M75" s="109" t="s">
        <v>136</v>
      </c>
      <c r="N75" s="100" t="s">
        <v>184</v>
      </c>
      <c r="O75" s="109" t="s">
        <v>144</v>
      </c>
      <c r="P75" s="109" t="s">
        <v>139</v>
      </c>
    </row>
    <row r="76" spans="1:22" s="18" customFormat="1" ht="19.899999999999999" customHeight="1" x14ac:dyDescent="0.35">
      <c r="A76" s="19"/>
      <c r="B76" s="104" t="s">
        <v>84</v>
      </c>
      <c r="C76" s="88" t="s">
        <v>338</v>
      </c>
      <c r="D76" s="89" t="s">
        <v>61</v>
      </c>
      <c r="E76" s="89" t="s">
        <v>36</v>
      </c>
      <c r="F76" s="97" t="s">
        <v>32</v>
      </c>
      <c r="G76" s="90" t="s">
        <v>5</v>
      </c>
      <c r="H76" s="107">
        <v>43282</v>
      </c>
      <c r="I76" s="93">
        <v>43283</v>
      </c>
      <c r="J76" s="108">
        <v>43286</v>
      </c>
      <c r="K76" s="169" t="s">
        <v>256</v>
      </c>
      <c r="L76" s="109">
        <v>500</v>
      </c>
      <c r="M76" s="109" t="s">
        <v>136</v>
      </c>
      <c r="N76" s="100" t="s">
        <v>184</v>
      </c>
      <c r="O76" s="109" t="s">
        <v>144</v>
      </c>
      <c r="P76" s="109" t="s">
        <v>139</v>
      </c>
    </row>
    <row r="77" spans="1:22" s="18" customFormat="1" ht="19.899999999999999" customHeight="1" x14ac:dyDescent="0.35">
      <c r="A77" s="19"/>
      <c r="B77" s="104" t="s">
        <v>84</v>
      </c>
      <c r="C77" s="88" t="s">
        <v>339</v>
      </c>
      <c r="D77" s="89" t="s">
        <v>62</v>
      </c>
      <c r="E77" s="89" t="s">
        <v>36</v>
      </c>
      <c r="F77" s="97" t="s">
        <v>32</v>
      </c>
      <c r="G77" s="90" t="s">
        <v>113</v>
      </c>
      <c r="H77" s="107">
        <v>43282</v>
      </c>
      <c r="I77" s="93">
        <v>43283</v>
      </c>
      <c r="J77" s="108">
        <v>43290</v>
      </c>
      <c r="K77" s="169" t="s">
        <v>111</v>
      </c>
      <c r="L77" s="109">
        <v>500</v>
      </c>
      <c r="M77" s="109" t="s">
        <v>136</v>
      </c>
      <c r="N77" s="100" t="s">
        <v>184</v>
      </c>
      <c r="O77" s="109" t="s">
        <v>144</v>
      </c>
      <c r="P77" s="109" t="s">
        <v>139</v>
      </c>
    </row>
    <row r="78" spans="1:22" s="18" customFormat="1" ht="19.899999999999999" customHeight="1" x14ac:dyDescent="0.35">
      <c r="A78" s="19"/>
      <c r="B78" s="104" t="s">
        <v>84</v>
      </c>
      <c r="C78" s="88" t="s">
        <v>340</v>
      </c>
      <c r="D78" s="89" t="s">
        <v>85</v>
      </c>
      <c r="E78" s="89" t="s">
        <v>38</v>
      </c>
      <c r="F78" s="97" t="s">
        <v>97</v>
      </c>
      <c r="G78" s="90" t="s">
        <v>128</v>
      </c>
      <c r="H78" s="107">
        <v>43282</v>
      </c>
      <c r="I78" s="93">
        <v>43283</v>
      </c>
      <c r="J78" s="108">
        <v>43284</v>
      </c>
      <c r="K78" s="169" t="s">
        <v>257</v>
      </c>
      <c r="L78" s="109">
        <v>129.19999999999999</v>
      </c>
      <c r="M78" s="109" t="s">
        <v>136</v>
      </c>
      <c r="N78" s="100" t="s">
        <v>184</v>
      </c>
      <c r="O78" s="109" t="s">
        <v>144</v>
      </c>
      <c r="P78" s="109" t="s">
        <v>139</v>
      </c>
    </row>
    <row r="79" spans="1:22" s="18" customFormat="1" ht="24" x14ac:dyDescent="0.35">
      <c r="A79" s="19"/>
      <c r="B79" s="104">
        <v>6441</v>
      </c>
      <c r="C79" s="88" t="s">
        <v>341</v>
      </c>
      <c r="D79" s="89" t="s">
        <v>114</v>
      </c>
      <c r="E79" s="89" t="s">
        <v>441</v>
      </c>
      <c r="F79" s="97" t="s">
        <v>440</v>
      </c>
      <c r="G79" s="90" t="s">
        <v>119</v>
      </c>
      <c r="H79" s="107">
        <v>43282</v>
      </c>
      <c r="I79" s="93">
        <v>43285</v>
      </c>
      <c r="J79" s="108">
        <v>43283</v>
      </c>
      <c r="K79" s="169" t="s">
        <v>203</v>
      </c>
      <c r="L79" s="109">
        <v>180714.29</v>
      </c>
      <c r="M79" s="109" t="s">
        <v>136</v>
      </c>
      <c r="N79" s="100" t="s">
        <v>184</v>
      </c>
      <c r="O79" s="109" t="s">
        <v>144</v>
      </c>
      <c r="P79" s="109" t="s">
        <v>139</v>
      </c>
    </row>
    <row r="80" spans="1:22" s="18" customFormat="1" ht="24" x14ac:dyDescent="0.35">
      <c r="A80" s="19"/>
      <c r="B80" s="104" t="s">
        <v>70</v>
      </c>
      <c r="C80" s="88" t="s">
        <v>342</v>
      </c>
      <c r="D80" s="89" t="s">
        <v>114</v>
      </c>
      <c r="E80" s="89" t="s">
        <v>441</v>
      </c>
      <c r="F80" s="97" t="s">
        <v>116</v>
      </c>
      <c r="G80" s="90" t="s">
        <v>120</v>
      </c>
      <c r="H80" s="107">
        <v>43282</v>
      </c>
      <c r="I80" s="93">
        <v>43285</v>
      </c>
      <c r="J80" s="108">
        <v>43283</v>
      </c>
      <c r="K80" s="169" t="s">
        <v>204</v>
      </c>
      <c r="L80" s="109">
        <v>61896.24</v>
      </c>
      <c r="M80" s="109" t="s">
        <v>136</v>
      </c>
      <c r="N80" s="100" t="s">
        <v>184</v>
      </c>
      <c r="O80" s="109" t="s">
        <v>144</v>
      </c>
      <c r="P80" s="109" t="s">
        <v>139</v>
      </c>
    </row>
    <row r="81" spans="1:22" s="18" customFormat="1" ht="19.899999999999999" customHeight="1" x14ac:dyDescent="0.35">
      <c r="A81" s="19"/>
      <c r="B81" s="104" t="s">
        <v>71</v>
      </c>
      <c r="C81" s="88" t="s">
        <v>343</v>
      </c>
      <c r="D81" s="89" t="s">
        <v>61</v>
      </c>
      <c r="E81" s="89" t="s">
        <v>36</v>
      </c>
      <c r="F81" s="97" t="s">
        <v>32</v>
      </c>
      <c r="G81" s="90" t="s">
        <v>5</v>
      </c>
      <c r="H81" s="107">
        <v>43282</v>
      </c>
      <c r="I81" s="93">
        <v>43285</v>
      </c>
      <c r="J81" s="108">
        <v>43272</v>
      </c>
      <c r="K81" s="169" t="s">
        <v>201</v>
      </c>
      <c r="L81" s="109">
        <v>400</v>
      </c>
      <c r="M81" s="109" t="s">
        <v>136</v>
      </c>
      <c r="N81" s="100" t="s">
        <v>184</v>
      </c>
      <c r="O81" s="109" t="s">
        <v>144</v>
      </c>
      <c r="P81" s="109" t="s">
        <v>139</v>
      </c>
    </row>
    <row r="82" spans="1:22" s="18" customFormat="1" ht="19.899999999999999" customHeight="1" x14ac:dyDescent="0.35">
      <c r="A82" s="19"/>
      <c r="B82" s="104" t="s">
        <v>72</v>
      </c>
      <c r="C82" s="88" t="s">
        <v>344</v>
      </c>
      <c r="D82" s="89" t="s">
        <v>115</v>
      </c>
      <c r="E82" s="89" t="s">
        <v>36</v>
      </c>
      <c r="F82" s="97" t="s">
        <v>37</v>
      </c>
      <c r="G82" s="90" t="s">
        <v>8</v>
      </c>
      <c r="H82" s="107">
        <v>43282</v>
      </c>
      <c r="I82" s="93">
        <v>43285</v>
      </c>
      <c r="J82" s="108">
        <v>43271</v>
      </c>
      <c r="K82" s="169" t="s">
        <v>202</v>
      </c>
      <c r="L82" s="109">
        <v>126</v>
      </c>
      <c r="M82" s="109" t="s">
        <v>136</v>
      </c>
      <c r="N82" s="100" t="s">
        <v>184</v>
      </c>
      <c r="O82" s="109" t="s">
        <v>144</v>
      </c>
      <c r="P82" s="109" t="s">
        <v>139</v>
      </c>
    </row>
    <row r="83" spans="1:22" s="16" customFormat="1" ht="24" x14ac:dyDescent="0.35">
      <c r="A83" s="17"/>
      <c r="B83" s="104" t="s">
        <v>73</v>
      </c>
      <c r="C83" s="88" t="s">
        <v>345</v>
      </c>
      <c r="D83" s="89" t="s">
        <v>205</v>
      </c>
      <c r="E83" s="89" t="s">
        <v>395</v>
      </c>
      <c r="F83" s="97" t="s">
        <v>206</v>
      </c>
      <c r="G83" s="90" t="s">
        <v>600</v>
      </c>
      <c r="H83" s="107">
        <v>43282</v>
      </c>
      <c r="I83" s="93">
        <v>43286</v>
      </c>
      <c r="J83" s="108">
        <v>43286</v>
      </c>
      <c r="K83" s="169" t="s">
        <v>210</v>
      </c>
      <c r="L83" s="109">
        <v>10137241.550000001</v>
      </c>
      <c r="M83" s="109" t="s">
        <v>136</v>
      </c>
      <c r="N83" s="100" t="s">
        <v>184</v>
      </c>
      <c r="O83" s="109" t="s">
        <v>144</v>
      </c>
      <c r="P83" s="109" t="s">
        <v>139</v>
      </c>
      <c r="Q83" s="18"/>
      <c r="R83" s="18"/>
      <c r="S83" s="18"/>
      <c r="T83" s="18"/>
      <c r="U83" s="18"/>
      <c r="V83" s="18"/>
    </row>
    <row r="84" spans="1:22" s="18" customFormat="1" ht="24" x14ac:dyDescent="0.35">
      <c r="A84" s="19"/>
      <c r="B84" s="104" t="s">
        <v>74</v>
      </c>
      <c r="C84" s="88" t="s">
        <v>346</v>
      </c>
      <c r="D84" s="89" t="s">
        <v>207</v>
      </c>
      <c r="E84" s="89" t="s">
        <v>441</v>
      </c>
      <c r="F84" s="97" t="s">
        <v>208</v>
      </c>
      <c r="G84" s="90" t="s">
        <v>599</v>
      </c>
      <c r="H84" s="107">
        <v>43282</v>
      </c>
      <c r="I84" s="93">
        <v>43287</v>
      </c>
      <c r="J84" s="108">
        <v>43286</v>
      </c>
      <c r="K84" s="174" t="s">
        <v>209</v>
      </c>
      <c r="L84" s="109">
        <v>298832.19</v>
      </c>
      <c r="M84" s="109" t="s">
        <v>136</v>
      </c>
      <c r="N84" s="112" t="s">
        <v>184</v>
      </c>
      <c r="O84" s="109" t="s">
        <v>144</v>
      </c>
      <c r="P84" s="109" t="s">
        <v>139</v>
      </c>
    </row>
    <row r="85" spans="1:22" s="18" customFormat="1" ht="19.899999999999999" customHeight="1" x14ac:dyDescent="0.35">
      <c r="A85" s="19"/>
      <c r="B85" s="104" t="s">
        <v>75</v>
      </c>
      <c r="C85" s="88" t="s">
        <v>347</v>
      </c>
      <c r="D85" s="89" t="s">
        <v>211</v>
      </c>
      <c r="E85" s="89" t="s">
        <v>36</v>
      </c>
      <c r="F85" s="97" t="s">
        <v>32</v>
      </c>
      <c r="G85" s="90" t="s">
        <v>11</v>
      </c>
      <c r="H85" s="107">
        <v>43282</v>
      </c>
      <c r="I85" s="93">
        <v>43290</v>
      </c>
      <c r="J85" s="108">
        <v>43300</v>
      </c>
      <c r="K85" s="169" t="s">
        <v>100</v>
      </c>
      <c r="L85" s="109">
        <v>149</v>
      </c>
      <c r="M85" s="109" t="s">
        <v>136</v>
      </c>
      <c r="N85" s="100" t="s">
        <v>184</v>
      </c>
      <c r="O85" s="109" t="s">
        <v>144</v>
      </c>
      <c r="P85" s="109" t="s">
        <v>139</v>
      </c>
    </row>
    <row r="86" spans="1:22" s="18" customFormat="1" ht="19.899999999999999" customHeight="1" x14ac:dyDescent="0.35">
      <c r="A86" s="19"/>
      <c r="B86" s="104" t="s">
        <v>75</v>
      </c>
      <c r="C86" s="88" t="s">
        <v>348</v>
      </c>
      <c r="D86" s="89" t="s">
        <v>86</v>
      </c>
      <c r="E86" s="89" t="s">
        <v>36</v>
      </c>
      <c r="F86" s="97" t="s">
        <v>32</v>
      </c>
      <c r="G86" s="90" t="s">
        <v>18</v>
      </c>
      <c r="H86" s="107">
        <v>43282</v>
      </c>
      <c r="I86" s="93">
        <v>43290</v>
      </c>
      <c r="J86" s="108">
        <v>43291</v>
      </c>
      <c r="K86" s="174" t="s">
        <v>212</v>
      </c>
      <c r="L86" s="109">
        <v>900</v>
      </c>
      <c r="M86" s="109" t="s">
        <v>136</v>
      </c>
      <c r="N86" s="100" t="s">
        <v>184</v>
      </c>
      <c r="O86" s="109" t="s">
        <v>144</v>
      </c>
      <c r="P86" s="109" t="s">
        <v>139</v>
      </c>
    </row>
    <row r="87" spans="1:22" s="18" customFormat="1" ht="19.899999999999999" customHeight="1" x14ac:dyDescent="0.35">
      <c r="A87" s="19"/>
      <c r="B87" s="104" t="s">
        <v>75</v>
      </c>
      <c r="C87" s="88" t="s">
        <v>349</v>
      </c>
      <c r="D87" s="89" t="s">
        <v>87</v>
      </c>
      <c r="E87" s="89" t="s">
        <v>36</v>
      </c>
      <c r="F87" s="97" t="s">
        <v>32</v>
      </c>
      <c r="G87" s="90" t="s">
        <v>11</v>
      </c>
      <c r="H87" s="107">
        <v>43282</v>
      </c>
      <c r="I87" s="93">
        <v>43290</v>
      </c>
      <c r="J87" s="108">
        <v>43300</v>
      </c>
      <c r="K87" s="169" t="s">
        <v>213</v>
      </c>
      <c r="L87" s="109">
        <v>122</v>
      </c>
      <c r="M87" s="109" t="s">
        <v>136</v>
      </c>
      <c r="N87" s="100" t="s">
        <v>184</v>
      </c>
      <c r="O87" s="109" t="s">
        <v>144</v>
      </c>
      <c r="P87" s="109" t="s">
        <v>139</v>
      </c>
    </row>
    <row r="88" spans="1:22" s="19" customFormat="1" ht="19.899999999999999" customHeight="1" x14ac:dyDescent="0.35">
      <c r="B88" s="104" t="s">
        <v>75</v>
      </c>
      <c r="C88" s="88" t="s">
        <v>350</v>
      </c>
      <c r="D88" s="89" t="s">
        <v>87</v>
      </c>
      <c r="E88" s="89" t="s">
        <v>36</v>
      </c>
      <c r="F88" s="97" t="s">
        <v>32</v>
      </c>
      <c r="G88" s="90" t="s">
        <v>11</v>
      </c>
      <c r="H88" s="107">
        <v>43282</v>
      </c>
      <c r="I88" s="93">
        <v>43290</v>
      </c>
      <c r="J88" s="108">
        <v>43300</v>
      </c>
      <c r="K88" s="169" t="s">
        <v>101</v>
      </c>
      <c r="L88" s="109">
        <v>122</v>
      </c>
      <c r="M88" s="109" t="s">
        <v>136</v>
      </c>
      <c r="N88" s="100" t="s">
        <v>184</v>
      </c>
      <c r="O88" s="109" t="s">
        <v>144</v>
      </c>
      <c r="P88" s="109" t="s">
        <v>139</v>
      </c>
      <c r="Q88" s="18"/>
      <c r="R88" s="18"/>
      <c r="S88" s="18"/>
      <c r="T88" s="18"/>
      <c r="U88" s="18"/>
      <c r="V88" s="18"/>
    </row>
    <row r="89" spans="1:22" s="19" customFormat="1" ht="19.899999999999999" customHeight="1" x14ac:dyDescent="0.35">
      <c r="B89" s="104" t="s">
        <v>75</v>
      </c>
      <c r="C89" s="88" t="s">
        <v>351</v>
      </c>
      <c r="D89" s="89" t="s">
        <v>214</v>
      </c>
      <c r="E89" s="89" t="s">
        <v>36</v>
      </c>
      <c r="F89" s="97" t="s">
        <v>32</v>
      </c>
      <c r="G89" s="90" t="s">
        <v>5</v>
      </c>
      <c r="H89" s="107">
        <v>43282</v>
      </c>
      <c r="I89" s="93">
        <v>43290</v>
      </c>
      <c r="J89" s="108">
        <v>43292</v>
      </c>
      <c r="K89" s="169" t="s">
        <v>215</v>
      </c>
      <c r="L89" s="109">
        <v>500</v>
      </c>
      <c r="M89" s="109" t="s">
        <v>136</v>
      </c>
      <c r="N89" s="100" t="s">
        <v>184</v>
      </c>
      <c r="O89" s="109" t="s">
        <v>144</v>
      </c>
      <c r="P89" s="109" t="s">
        <v>139</v>
      </c>
      <c r="Q89" s="18"/>
      <c r="R89" s="18"/>
      <c r="S89" s="18"/>
      <c r="T89" s="18"/>
      <c r="U89" s="18"/>
      <c r="V89" s="18"/>
    </row>
    <row r="90" spans="1:22" s="19" customFormat="1" ht="19.899999999999999" customHeight="1" x14ac:dyDescent="0.35">
      <c r="B90" s="104" t="s">
        <v>75</v>
      </c>
      <c r="C90" s="88" t="s">
        <v>352</v>
      </c>
      <c r="D90" s="89" t="s">
        <v>88</v>
      </c>
      <c r="E90" s="89" t="s">
        <v>36</v>
      </c>
      <c r="F90" s="97" t="s">
        <v>37</v>
      </c>
      <c r="G90" s="90" t="s">
        <v>8</v>
      </c>
      <c r="H90" s="107">
        <v>43282</v>
      </c>
      <c r="I90" s="93">
        <v>43290</v>
      </c>
      <c r="J90" s="108">
        <v>43292</v>
      </c>
      <c r="K90" s="169" t="s">
        <v>216</v>
      </c>
      <c r="L90" s="109">
        <v>278.39999999999998</v>
      </c>
      <c r="M90" s="109" t="s">
        <v>136</v>
      </c>
      <c r="N90" s="100" t="s">
        <v>184</v>
      </c>
      <c r="O90" s="109" t="s">
        <v>144</v>
      </c>
      <c r="P90" s="109" t="s">
        <v>139</v>
      </c>
      <c r="Q90" s="18"/>
      <c r="R90" s="18"/>
      <c r="S90" s="18"/>
      <c r="T90" s="18"/>
      <c r="U90" s="18"/>
      <c r="V90" s="18"/>
    </row>
    <row r="91" spans="1:22" s="19" customFormat="1" ht="19.899999999999999" customHeight="1" x14ac:dyDescent="0.35">
      <c r="B91" s="104" t="s">
        <v>75</v>
      </c>
      <c r="C91" s="88" t="s">
        <v>353</v>
      </c>
      <c r="D91" s="89" t="s">
        <v>87</v>
      </c>
      <c r="E91" s="89" t="s">
        <v>36</v>
      </c>
      <c r="F91" s="97" t="s">
        <v>32</v>
      </c>
      <c r="G91" s="90" t="s">
        <v>11</v>
      </c>
      <c r="H91" s="107">
        <v>43282</v>
      </c>
      <c r="I91" s="93">
        <v>43290</v>
      </c>
      <c r="J91" s="108">
        <v>43300</v>
      </c>
      <c r="K91" s="169" t="s">
        <v>121</v>
      </c>
      <c r="L91" s="109">
        <v>104</v>
      </c>
      <c r="M91" s="109" t="s">
        <v>136</v>
      </c>
      <c r="N91" s="100" t="s">
        <v>184</v>
      </c>
      <c r="O91" s="109" t="s">
        <v>144</v>
      </c>
      <c r="P91" s="109" t="s">
        <v>139</v>
      </c>
      <c r="Q91" s="18"/>
      <c r="R91" s="18"/>
      <c r="S91" s="18"/>
      <c r="T91" s="18"/>
      <c r="U91" s="18"/>
      <c r="V91" s="18"/>
    </row>
    <row r="92" spans="1:22" s="19" customFormat="1" ht="19.899999999999999" customHeight="1" x14ac:dyDescent="0.35">
      <c r="B92" s="104" t="s">
        <v>76</v>
      </c>
      <c r="C92" s="88" t="s">
        <v>354</v>
      </c>
      <c r="D92" s="89" t="s">
        <v>217</v>
      </c>
      <c r="E92" s="89" t="s">
        <v>36</v>
      </c>
      <c r="F92" s="97" t="s">
        <v>37</v>
      </c>
      <c r="G92" s="90" t="s">
        <v>122</v>
      </c>
      <c r="H92" s="107">
        <v>43282</v>
      </c>
      <c r="I92" s="93">
        <v>43299</v>
      </c>
      <c r="J92" s="108">
        <v>43298</v>
      </c>
      <c r="K92" s="169" t="s">
        <v>218</v>
      </c>
      <c r="L92" s="109">
        <v>568.79999999999995</v>
      </c>
      <c r="M92" s="109" t="s">
        <v>136</v>
      </c>
      <c r="N92" s="100" t="s">
        <v>184</v>
      </c>
      <c r="O92" s="109" t="s">
        <v>144</v>
      </c>
      <c r="P92" s="109" t="s">
        <v>139</v>
      </c>
      <c r="Q92" s="18"/>
      <c r="R92" s="18"/>
      <c r="S92" s="18"/>
      <c r="T92" s="18"/>
      <c r="U92" s="18"/>
      <c r="V92" s="18"/>
    </row>
    <row r="93" spans="1:22" s="19" customFormat="1" ht="19.899999999999999" customHeight="1" x14ac:dyDescent="0.35">
      <c r="B93" s="104" t="s">
        <v>76</v>
      </c>
      <c r="C93" s="88" t="s">
        <v>355</v>
      </c>
      <c r="D93" s="89" t="s">
        <v>62</v>
      </c>
      <c r="E93" s="89" t="s">
        <v>36</v>
      </c>
      <c r="F93" s="97" t="s">
        <v>32</v>
      </c>
      <c r="G93" s="90" t="s">
        <v>113</v>
      </c>
      <c r="H93" s="107">
        <v>43282</v>
      </c>
      <c r="I93" s="93">
        <v>43299</v>
      </c>
      <c r="J93" s="108">
        <v>43298</v>
      </c>
      <c r="K93" s="169" t="s">
        <v>102</v>
      </c>
      <c r="L93" s="109">
        <v>508.5</v>
      </c>
      <c r="M93" s="109" t="s">
        <v>136</v>
      </c>
      <c r="N93" s="100" t="s">
        <v>184</v>
      </c>
      <c r="O93" s="109" t="s">
        <v>267</v>
      </c>
      <c r="P93" s="109" t="s">
        <v>139</v>
      </c>
      <c r="Q93" s="18"/>
      <c r="R93" s="18"/>
      <c r="S93" s="18"/>
      <c r="T93" s="18"/>
      <c r="U93" s="18"/>
      <c r="V93" s="18"/>
    </row>
    <row r="94" spans="1:22" s="19" customFormat="1" ht="19.899999999999999" customHeight="1" x14ac:dyDescent="0.35">
      <c r="B94" s="104" t="s">
        <v>77</v>
      </c>
      <c r="C94" s="88" t="s">
        <v>356</v>
      </c>
      <c r="D94" s="89" t="s">
        <v>219</v>
      </c>
      <c r="E94" s="89" t="s">
        <v>36</v>
      </c>
      <c r="F94" s="97" t="s">
        <v>37</v>
      </c>
      <c r="G94" s="90" t="s">
        <v>220</v>
      </c>
      <c r="H94" s="107">
        <v>43282</v>
      </c>
      <c r="I94" s="93">
        <v>43301</v>
      </c>
      <c r="J94" s="108">
        <v>43301</v>
      </c>
      <c r="K94" s="169" t="s">
        <v>221</v>
      </c>
      <c r="L94" s="109">
        <v>3079</v>
      </c>
      <c r="M94" s="109" t="s">
        <v>136</v>
      </c>
      <c r="N94" s="112" t="s">
        <v>258</v>
      </c>
      <c r="O94" s="109" t="s">
        <v>144</v>
      </c>
      <c r="P94" s="109" t="s">
        <v>139</v>
      </c>
      <c r="Q94" s="18"/>
      <c r="R94" s="18"/>
      <c r="S94" s="18"/>
      <c r="T94" s="18"/>
      <c r="U94" s="18"/>
      <c r="V94" s="18"/>
    </row>
    <row r="95" spans="1:22" s="19" customFormat="1" ht="19.899999999999999" customHeight="1" x14ac:dyDescent="0.35">
      <c r="B95" s="104" t="s">
        <v>78</v>
      </c>
      <c r="C95" s="88" t="s">
        <v>357</v>
      </c>
      <c r="D95" s="89" t="s">
        <v>933</v>
      </c>
      <c r="E95" s="89" t="s">
        <v>395</v>
      </c>
      <c r="F95" s="97" t="s">
        <v>650</v>
      </c>
      <c r="G95" s="90" t="s">
        <v>773</v>
      </c>
      <c r="H95" s="107">
        <v>43282</v>
      </c>
      <c r="I95" s="93">
        <v>43301</v>
      </c>
      <c r="J95" s="108">
        <v>43299</v>
      </c>
      <c r="K95" s="169" t="s">
        <v>222</v>
      </c>
      <c r="L95" s="109">
        <v>6827150.5899999999</v>
      </c>
      <c r="M95" s="109" t="s">
        <v>136</v>
      </c>
      <c r="N95" s="100" t="s">
        <v>184</v>
      </c>
      <c r="O95" s="109" t="s">
        <v>144</v>
      </c>
      <c r="P95" s="109" t="s">
        <v>139</v>
      </c>
      <c r="Q95" s="18"/>
      <c r="R95" s="18"/>
      <c r="S95" s="18"/>
      <c r="T95" s="18"/>
      <c r="U95" s="18"/>
      <c r="V95" s="18"/>
    </row>
    <row r="96" spans="1:22" s="19" customFormat="1" ht="24" x14ac:dyDescent="0.35">
      <c r="B96" s="104" t="s">
        <v>79</v>
      </c>
      <c r="C96" s="88" t="s">
        <v>358</v>
      </c>
      <c r="D96" s="89" t="s">
        <v>64</v>
      </c>
      <c r="E96" s="89" t="s">
        <v>441</v>
      </c>
      <c r="F96" s="97" t="s">
        <v>442</v>
      </c>
      <c r="G96" s="90" t="s">
        <v>223</v>
      </c>
      <c r="H96" s="107">
        <v>43282</v>
      </c>
      <c r="I96" s="93">
        <v>43301</v>
      </c>
      <c r="J96" s="108">
        <v>43284</v>
      </c>
      <c r="K96" s="169" t="s">
        <v>224</v>
      </c>
      <c r="L96" s="109">
        <v>348000</v>
      </c>
      <c r="M96" s="109" t="s">
        <v>136</v>
      </c>
      <c r="N96" s="100" t="s">
        <v>184</v>
      </c>
      <c r="O96" s="109" t="s">
        <v>144</v>
      </c>
      <c r="P96" s="109" t="s">
        <v>139</v>
      </c>
      <c r="Q96" s="18"/>
      <c r="R96" s="18"/>
      <c r="S96" s="18"/>
      <c r="T96" s="18"/>
      <c r="U96" s="18"/>
      <c r="V96" s="18"/>
    </row>
    <row r="97" spans="2:22" s="19" customFormat="1" ht="19.899999999999999" customHeight="1" x14ac:dyDescent="0.35">
      <c r="B97" s="104" t="s">
        <v>80</v>
      </c>
      <c r="C97" s="88" t="s">
        <v>359</v>
      </c>
      <c r="D97" s="89" t="s">
        <v>87</v>
      </c>
      <c r="E97" s="89" t="s">
        <v>36</v>
      </c>
      <c r="F97" s="97" t="s">
        <v>32</v>
      </c>
      <c r="G97" s="90" t="s">
        <v>11</v>
      </c>
      <c r="H97" s="107">
        <v>43282</v>
      </c>
      <c r="I97" s="93">
        <v>43304</v>
      </c>
      <c r="J97" s="108">
        <v>43311</v>
      </c>
      <c r="K97" s="169" t="s">
        <v>103</v>
      </c>
      <c r="L97" s="109">
        <v>89</v>
      </c>
      <c r="M97" s="109" t="s">
        <v>136</v>
      </c>
      <c r="N97" s="100" t="s">
        <v>184</v>
      </c>
      <c r="O97" s="109" t="s">
        <v>144</v>
      </c>
      <c r="P97" s="109" t="s">
        <v>139</v>
      </c>
      <c r="Q97" s="18"/>
      <c r="R97" s="18"/>
      <c r="S97" s="18"/>
      <c r="T97" s="18"/>
      <c r="U97" s="18"/>
      <c r="V97" s="18"/>
    </row>
    <row r="98" spans="2:22" s="19" customFormat="1" ht="19.899999999999999" customHeight="1" x14ac:dyDescent="0.35">
      <c r="B98" s="104" t="s">
        <v>80</v>
      </c>
      <c r="C98" s="88" t="s">
        <v>360</v>
      </c>
      <c r="D98" s="89" t="s">
        <v>86</v>
      </c>
      <c r="E98" s="89" t="s">
        <v>36</v>
      </c>
      <c r="F98" s="97" t="s">
        <v>32</v>
      </c>
      <c r="G98" s="90" t="s">
        <v>18</v>
      </c>
      <c r="H98" s="107">
        <v>43282</v>
      </c>
      <c r="I98" s="93">
        <v>43304</v>
      </c>
      <c r="J98" s="108">
        <v>43306</v>
      </c>
      <c r="K98" s="174" t="s">
        <v>225</v>
      </c>
      <c r="L98" s="109">
        <v>1050</v>
      </c>
      <c r="M98" s="109" t="s">
        <v>136</v>
      </c>
      <c r="N98" s="100" t="s">
        <v>184</v>
      </c>
      <c r="O98" s="109" t="s">
        <v>144</v>
      </c>
      <c r="P98" s="109" t="s">
        <v>139</v>
      </c>
      <c r="Q98" s="18"/>
      <c r="R98" s="18"/>
      <c r="S98" s="18"/>
      <c r="T98" s="18"/>
      <c r="U98" s="18"/>
      <c r="V98" s="18"/>
    </row>
    <row r="99" spans="2:22" s="19" customFormat="1" ht="19.899999999999999" customHeight="1" x14ac:dyDescent="0.35">
      <c r="B99" s="104" t="s">
        <v>80</v>
      </c>
      <c r="C99" s="88" t="s">
        <v>361</v>
      </c>
      <c r="D99" s="89" t="s">
        <v>87</v>
      </c>
      <c r="E99" s="89" t="s">
        <v>36</v>
      </c>
      <c r="F99" s="97" t="s">
        <v>32</v>
      </c>
      <c r="G99" s="90" t="s">
        <v>11</v>
      </c>
      <c r="H99" s="107">
        <v>43282</v>
      </c>
      <c r="I99" s="93">
        <v>43304</v>
      </c>
      <c r="J99" s="108">
        <v>43311</v>
      </c>
      <c r="K99" s="169" t="s">
        <v>104</v>
      </c>
      <c r="L99" s="109">
        <v>304</v>
      </c>
      <c r="M99" s="109" t="s">
        <v>136</v>
      </c>
      <c r="N99" s="100" t="s">
        <v>184</v>
      </c>
      <c r="O99" s="109" t="s">
        <v>144</v>
      </c>
      <c r="P99" s="109" t="s">
        <v>139</v>
      </c>
      <c r="Q99" s="18"/>
      <c r="R99" s="18"/>
      <c r="S99" s="18"/>
      <c r="T99" s="18"/>
      <c r="U99" s="18"/>
      <c r="V99" s="18"/>
    </row>
    <row r="100" spans="2:22" s="19" customFormat="1" ht="19.899999999999999" customHeight="1" x14ac:dyDescent="0.35">
      <c r="B100" s="104" t="s">
        <v>80</v>
      </c>
      <c r="C100" s="88" t="s">
        <v>362</v>
      </c>
      <c r="D100" s="89" t="s">
        <v>61</v>
      </c>
      <c r="E100" s="89" t="s">
        <v>36</v>
      </c>
      <c r="F100" s="97" t="s">
        <v>32</v>
      </c>
      <c r="G100" s="90" t="s">
        <v>5</v>
      </c>
      <c r="H100" s="107">
        <v>43282</v>
      </c>
      <c r="I100" s="93">
        <v>43304</v>
      </c>
      <c r="J100" s="108">
        <v>43307</v>
      </c>
      <c r="K100" s="169" t="s">
        <v>226</v>
      </c>
      <c r="L100" s="109">
        <v>200</v>
      </c>
      <c r="M100" s="109" t="s">
        <v>136</v>
      </c>
      <c r="N100" s="100" t="s">
        <v>184</v>
      </c>
      <c r="O100" s="109" t="s">
        <v>144</v>
      </c>
      <c r="P100" s="109" t="s">
        <v>139</v>
      </c>
      <c r="Q100" s="18"/>
      <c r="R100" s="18"/>
      <c r="S100" s="18"/>
      <c r="T100" s="18"/>
      <c r="U100" s="18"/>
      <c r="V100" s="18"/>
    </row>
    <row r="101" spans="2:22" s="17" customFormat="1" ht="19.899999999999999" customHeight="1" x14ac:dyDescent="0.35">
      <c r="B101" s="104" t="s">
        <v>80</v>
      </c>
      <c r="C101" s="88" t="s">
        <v>363</v>
      </c>
      <c r="D101" s="89" t="s">
        <v>62</v>
      </c>
      <c r="E101" s="89" t="s">
        <v>36</v>
      </c>
      <c r="F101" s="97" t="s">
        <v>32</v>
      </c>
      <c r="G101" s="90" t="s">
        <v>113</v>
      </c>
      <c r="H101" s="107">
        <v>43282</v>
      </c>
      <c r="I101" s="93">
        <v>43304</v>
      </c>
      <c r="J101" s="108">
        <v>43304</v>
      </c>
      <c r="K101" s="169" t="s">
        <v>105</v>
      </c>
      <c r="L101" s="109">
        <v>500</v>
      </c>
      <c r="M101" s="109" t="s">
        <v>136</v>
      </c>
      <c r="N101" s="100" t="s">
        <v>184</v>
      </c>
      <c r="O101" s="109" t="s">
        <v>144</v>
      </c>
      <c r="P101" s="109" t="s">
        <v>139</v>
      </c>
      <c r="Q101" s="18"/>
      <c r="R101" s="18"/>
      <c r="S101" s="18"/>
      <c r="T101" s="18"/>
      <c r="U101" s="18"/>
      <c r="V101" s="18"/>
    </row>
    <row r="102" spans="2:22" s="19" customFormat="1" ht="19.899999999999999" customHeight="1" x14ac:dyDescent="0.35">
      <c r="B102" s="104" t="s">
        <v>80</v>
      </c>
      <c r="C102" s="88" t="s">
        <v>364</v>
      </c>
      <c r="D102" s="89" t="s">
        <v>123</v>
      </c>
      <c r="E102" s="89" t="s">
        <v>36</v>
      </c>
      <c r="F102" s="97" t="s">
        <v>32</v>
      </c>
      <c r="G102" s="90" t="s">
        <v>11</v>
      </c>
      <c r="H102" s="107">
        <v>43282</v>
      </c>
      <c r="I102" s="93">
        <v>43304</v>
      </c>
      <c r="J102" s="108">
        <v>43306</v>
      </c>
      <c r="K102" s="169" t="s">
        <v>123</v>
      </c>
      <c r="L102" s="109">
        <v>205</v>
      </c>
      <c r="M102" s="109" t="s">
        <v>136</v>
      </c>
      <c r="N102" s="100" t="s">
        <v>184</v>
      </c>
      <c r="O102" s="109" t="s">
        <v>123</v>
      </c>
      <c r="P102" s="109" t="s">
        <v>139</v>
      </c>
      <c r="Q102" s="18"/>
      <c r="R102" s="18"/>
      <c r="S102" s="18"/>
      <c r="T102" s="18"/>
      <c r="U102" s="18"/>
      <c r="V102" s="18"/>
    </row>
    <row r="103" spans="2:22" s="19" customFormat="1" ht="19.899999999999999" customHeight="1" x14ac:dyDescent="0.35">
      <c r="B103" s="104" t="s">
        <v>81</v>
      </c>
      <c r="C103" s="88" t="s">
        <v>365</v>
      </c>
      <c r="D103" s="89" t="s">
        <v>124</v>
      </c>
      <c r="E103" s="89" t="s">
        <v>36</v>
      </c>
      <c r="F103" s="97" t="s">
        <v>32</v>
      </c>
      <c r="G103" s="90" t="s">
        <v>11</v>
      </c>
      <c r="H103" s="107">
        <v>43282</v>
      </c>
      <c r="I103" s="93">
        <v>43308</v>
      </c>
      <c r="J103" s="108">
        <v>43278</v>
      </c>
      <c r="K103" s="169" t="s">
        <v>106</v>
      </c>
      <c r="L103" s="109">
        <v>1032.4000000000001</v>
      </c>
      <c r="M103" s="109" t="s">
        <v>136</v>
      </c>
      <c r="N103" s="100" t="s">
        <v>184</v>
      </c>
      <c r="O103" s="109" t="s">
        <v>144</v>
      </c>
      <c r="P103" s="109" t="s">
        <v>139</v>
      </c>
      <c r="Q103" s="18"/>
      <c r="R103" s="18"/>
      <c r="S103" s="18"/>
      <c r="T103" s="18"/>
      <c r="U103" s="18"/>
      <c r="V103" s="18"/>
    </row>
    <row r="104" spans="2:22" s="19" customFormat="1" ht="19.899999999999999" customHeight="1" x14ac:dyDescent="0.35">
      <c r="B104" s="104" t="s">
        <v>81</v>
      </c>
      <c r="C104" s="88" t="s">
        <v>366</v>
      </c>
      <c r="D104" s="89" t="s">
        <v>227</v>
      </c>
      <c r="E104" s="89" t="s">
        <v>36</v>
      </c>
      <c r="F104" s="97" t="s">
        <v>32</v>
      </c>
      <c r="G104" s="90" t="s">
        <v>11</v>
      </c>
      <c r="H104" s="107">
        <v>43282</v>
      </c>
      <c r="I104" s="93">
        <v>43308</v>
      </c>
      <c r="J104" s="108">
        <v>43291</v>
      </c>
      <c r="K104" s="169" t="s">
        <v>228</v>
      </c>
      <c r="L104" s="109">
        <v>369</v>
      </c>
      <c r="M104" s="109" t="s">
        <v>136</v>
      </c>
      <c r="N104" s="100" t="s">
        <v>184</v>
      </c>
      <c r="O104" s="109" t="s">
        <v>144</v>
      </c>
      <c r="P104" s="109" t="s">
        <v>139</v>
      </c>
      <c r="Q104" s="18"/>
      <c r="R104" s="18"/>
      <c r="S104" s="18"/>
      <c r="T104" s="18"/>
      <c r="U104" s="18"/>
      <c r="V104" s="18"/>
    </row>
    <row r="105" spans="2:22" s="19" customFormat="1" ht="19.899999999999999" customHeight="1" x14ac:dyDescent="0.35">
      <c r="B105" s="104" t="s">
        <v>81</v>
      </c>
      <c r="C105" s="88" t="s">
        <v>367</v>
      </c>
      <c r="D105" s="89" t="s">
        <v>126</v>
      </c>
      <c r="E105" s="89" t="s">
        <v>36</v>
      </c>
      <c r="F105" s="97" t="s">
        <v>32</v>
      </c>
      <c r="G105" s="90" t="s">
        <v>5</v>
      </c>
      <c r="H105" s="107">
        <v>43282</v>
      </c>
      <c r="I105" s="93">
        <v>43308</v>
      </c>
      <c r="J105" s="108">
        <v>43300</v>
      </c>
      <c r="K105" s="169" t="s">
        <v>229</v>
      </c>
      <c r="L105" s="109">
        <v>500</v>
      </c>
      <c r="M105" s="109" t="s">
        <v>136</v>
      </c>
      <c r="N105" s="100" t="s">
        <v>184</v>
      </c>
      <c r="O105" s="109" t="s">
        <v>144</v>
      </c>
      <c r="P105" s="109" t="s">
        <v>139</v>
      </c>
      <c r="Q105" s="18"/>
      <c r="R105" s="18"/>
      <c r="S105" s="18"/>
      <c r="T105" s="18"/>
      <c r="U105" s="18"/>
      <c r="V105" s="18"/>
    </row>
    <row r="106" spans="2:22" s="19" customFormat="1" ht="19.899999999999999" customHeight="1" x14ac:dyDescent="0.35">
      <c r="B106" s="104" t="s">
        <v>81</v>
      </c>
      <c r="C106" s="88" t="s">
        <v>368</v>
      </c>
      <c r="D106" s="89" t="s">
        <v>125</v>
      </c>
      <c r="E106" s="89" t="s">
        <v>36</v>
      </c>
      <c r="F106" s="97" t="s">
        <v>32</v>
      </c>
      <c r="G106" s="90" t="s">
        <v>11</v>
      </c>
      <c r="H106" s="107">
        <v>43282</v>
      </c>
      <c r="I106" s="93">
        <v>43308</v>
      </c>
      <c r="J106" s="108">
        <v>43291</v>
      </c>
      <c r="K106" s="169" t="s">
        <v>107</v>
      </c>
      <c r="L106" s="109">
        <v>686</v>
      </c>
      <c r="M106" s="109" t="s">
        <v>136</v>
      </c>
      <c r="N106" s="100" t="s">
        <v>184</v>
      </c>
      <c r="O106" s="109" t="s">
        <v>144</v>
      </c>
      <c r="P106" s="109" t="s">
        <v>139</v>
      </c>
      <c r="Q106" s="18"/>
      <c r="R106" s="18"/>
      <c r="S106" s="18"/>
      <c r="T106" s="18"/>
      <c r="U106" s="18"/>
      <c r="V106" s="18"/>
    </row>
    <row r="107" spans="2:22" s="19" customFormat="1" ht="19.899999999999999" customHeight="1" x14ac:dyDescent="0.35">
      <c r="B107" s="104" t="s">
        <v>82</v>
      </c>
      <c r="C107" s="88" t="s">
        <v>369</v>
      </c>
      <c r="D107" s="89" t="s">
        <v>86</v>
      </c>
      <c r="E107" s="89" t="s">
        <v>36</v>
      </c>
      <c r="F107" s="97" t="s">
        <v>32</v>
      </c>
      <c r="G107" s="90" t="s">
        <v>18</v>
      </c>
      <c r="H107" s="107">
        <v>43282</v>
      </c>
      <c r="I107" s="93">
        <v>43311</v>
      </c>
      <c r="J107" s="108">
        <v>43299</v>
      </c>
      <c r="K107" s="174" t="s">
        <v>230</v>
      </c>
      <c r="L107" s="109">
        <v>900</v>
      </c>
      <c r="M107" s="109" t="s">
        <v>136</v>
      </c>
      <c r="N107" s="100" t="s">
        <v>184</v>
      </c>
      <c r="O107" s="109" t="s">
        <v>144</v>
      </c>
      <c r="P107" s="109" t="s">
        <v>139</v>
      </c>
      <c r="Q107" s="18"/>
      <c r="R107" s="18"/>
      <c r="S107" s="18"/>
      <c r="T107" s="18"/>
      <c r="U107" s="18"/>
      <c r="V107" s="18"/>
    </row>
    <row r="108" spans="2:22" s="19" customFormat="1" ht="19.899999999999999" customHeight="1" x14ac:dyDescent="0.35">
      <c r="B108" s="104" t="s">
        <v>82</v>
      </c>
      <c r="C108" s="88" t="s">
        <v>370</v>
      </c>
      <c r="D108" s="89" t="s">
        <v>87</v>
      </c>
      <c r="E108" s="89" t="s">
        <v>36</v>
      </c>
      <c r="F108" s="97" t="s">
        <v>32</v>
      </c>
      <c r="G108" s="90" t="s">
        <v>11</v>
      </c>
      <c r="H108" s="107">
        <v>43282</v>
      </c>
      <c r="I108" s="93">
        <v>43311</v>
      </c>
      <c r="J108" s="108">
        <v>43301</v>
      </c>
      <c r="K108" s="169" t="s">
        <v>108</v>
      </c>
      <c r="L108" s="109">
        <v>101</v>
      </c>
      <c r="M108" s="109" t="s">
        <v>136</v>
      </c>
      <c r="N108" s="100" t="s">
        <v>184</v>
      </c>
      <c r="O108" s="109" t="s">
        <v>144</v>
      </c>
      <c r="P108" s="109" t="s">
        <v>139</v>
      </c>
      <c r="Q108" s="18"/>
      <c r="R108" s="18"/>
      <c r="S108" s="18"/>
      <c r="T108" s="18"/>
      <c r="U108" s="18"/>
      <c r="V108" s="18"/>
    </row>
    <row r="109" spans="2:22" s="19" customFormat="1" ht="19.899999999999999" customHeight="1" x14ac:dyDescent="0.35">
      <c r="B109" s="104" t="s">
        <v>82</v>
      </c>
      <c r="C109" s="88" t="s">
        <v>371</v>
      </c>
      <c r="D109" s="89" t="s">
        <v>87</v>
      </c>
      <c r="E109" s="89" t="s">
        <v>36</v>
      </c>
      <c r="F109" s="97" t="s">
        <v>32</v>
      </c>
      <c r="G109" s="90" t="s">
        <v>11</v>
      </c>
      <c r="H109" s="107">
        <v>43282</v>
      </c>
      <c r="I109" s="93">
        <v>43311</v>
      </c>
      <c r="J109" s="108">
        <v>43301</v>
      </c>
      <c r="K109" s="169" t="s">
        <v>109</v>
      </c>
      <c r="L109" s="109">
        <v>201</v>
      </c>
      <c r="M109" s="109" t="s">
        <v>136</v>
      </c>
      <c r="N109" s="100" t="s">
        <v>184</v>
      </c>
      <c r="O109" s="109" t="s">
        <v>144</v>
      </c>
      <c r="P109" s="109" t="s">
        <v>139</v>
      </c>
      <c r="Q109" s="18"/>
      <c r="R109" s="18"/>
      <c r="S109" s="18"/>
      <c r="T109" s="18"/>
      <c r="U109" s="18"/>
      <c r="V109" s="18"/>
    </row>
    <row r="110" spans="2:22" s="19" customFormat="1" ht="19.899999999999999" customHeight="1" x14ac:dyDescent="0.35">
      <c r="B110" s="104" t="s">
        <v>82</v>
      </c>
      <c r="C110" s="88" t="s">
        <v>372</v>
      </c>
      <c r="D110" s="89" t="s">
        <v>231</v>
      </c>
      <c r="E110" s="89" t="s">
        <v>36</v>
      </c>
      <c r="F110" s="97" t="s">
        <v>32</v>
      </c>
      <c r="G110" s="90" t="s">
        <v>5</v>
      </c>
      <c r="H110" s="107">
        <v>43282</v>
      </c>
      <c r="I110" s="93">
        <v>43311</v>
      </c>
      <c r="J110" s="108">
        <v>43301</v>
      </c>
      <c r="K110" s="169" t="s">
        <v>232</v>
      </c>
      <c r="L110" s="109">
        <v>500</v>
      </c>
      <c r="M110" s="109" t="s">
        <v>136</v>
      </c>
      <c r="N110" s="100" t="s">
        <v>184</v>
      </c>
      <c r="O110" s="109" t="s">
        <v>144</v>
      </c>
      <c r="P110" s="109" t="s">
        <v>139</v>
      </c>
      <c r="Q110" s="18"/>
      <c r="R110" s="18"/>
      <c r="S110" s="18"/>
      <c r="T110" s="18"/>
      <c r="U110" s="18"/>
      <c r="V110" s="18"/>
    </row>
    <row r="111" spans="2:22" s="19" customFormat="1" ht="19.899999999999999" customHeight="1" x14ac:dyDescent="0.35">
      <c r="B111" s="104" t="s">
        <v>82</v>
      </c>
      <c r="C111" s="88" t="s">
        <v>373</v>
      </c>
      <c r="D111" s="89" t="s">
        <v>62</v>
      </c>
      <c r="E111" s="89" t="s">
        <v>36</v>
      </c>
      <c r="F111" s="97" t="s">
        <v>32</v>
      </c>
      <c r="G111" s="90" t="s">
        <v>113</v>
      </c>
      <c r="H111" s="107">
        <v>43282</v>
      </c>
      <c r="I111" s="93">
        <v>43311</v>
      </c>
      <c r="J111" s="108">
        <v>43297</v>
      </c>
      <c r="K111" s="169" t="s">
        <v>110</v>
      </c>
      <c r="L111" s="109">
        <v>500</v>
      </c>
      <c r="M111" s="109" t="s">
        <v>136</v>
      </c>
      <c r="N111" s="100" t="s">
        <v>184</v>
      </c>
      <c r="O111" s="109" t="s">
        <v>144</v>
      </c>
      <c r="P111" s="109" t="s">
        <v>139</v>
      </c>
      <c r="Q111" s="18"/>
      <c r="R111" s="18"/>
      <c r="S111" s="18"/>
      <c r="T111" s="18"/>
      <c r="U111" s="18"/>
      <c r="V111" s="18"/>
    </row>
    <row r="112" spans="2:22" s="19" customFormat="1" ht="19.899999999999999" customHeight="1" x14ac:dyDescent="0.35">
      <c r="B112" s="104" t="s">
        <v>82</v>
      </c>
      <c r="C112" s="88" t="s">
        <v>374</v>
      </c>
      <c r="D112" s="89" t="s">
        <v>89</v>
      </c>
      <c r="E112" s="89" t="s">
        <v>36</v>
      </c>
      <c r="F112" s="97" t="s">
        <v>32</v>
      </c>
      <c r="G112" s="90" t="s">
        <v>11</v>
      </c>
      <c r="H112" s="107">
        <v>43282</v>
      </c>
      <c r="I112" s="93">
        <v>43311</v>
      </c>
      <c r="J112" s="108">
        <v>43298</v>
      </c>
      <c r="K112" s="169" t="s">
        <v>123</v>
      </c>
      <c r="L112" s="109">
        <v>243.6</v>
      </c>
      <c r="M112" s="109" t="s">
        <v>136</v>
      </c>
      <c r="N112" s="100" t="s">
        <v>184</v>
      </c>
      <c r="O112" s="109" t="s">
        <v>123</v>
      </c>
      <c r="P112" s="109" t="s">
        <v>139</v>
      </c>
      <c r="Q112" s="18"/>
      <c r="R112" s="18"/>
      <c r="S112" s="18"/>
      <c r="T112" s="18"/>
      <c r="U112" s="18"/>
      <c r="V112" s="18"/>
    </row>
    <row r="113" spans="1:22" s="19" customFormat="1" ht="19.899999999999999" customHeight="1" x14ac:dyDescent="0.35">
      <c r="B113" s="104" t="s">
        <v>435</v>
      </c>
      <c r="C113" s="88" t="s">
        <v>375</v>
      </c>
      <c r="D113" s="89" t="s">
        <v>6</v>
      </c>
      <c r="E113" s="89" t="s">
        <v>36</v>
      </c>
      <c r="F113" s="97" t="s">
        <v>35</v>
      </c>
      <c r="G113" s="90" t="s">
        <v>618</v>
      </c>
      <c r="H113" s="107">
        <v>43282</v>
      </c>
      <c r="I113" s="93">
        <v>43294</v>
      </c>
      <c r="J113" s="108">
        <v>43299</v>
      </c>
      <c r="K113" s="174" t="s">
        <v>237</v>
      </c>
      <c r="L113" s="109">
        <v>5700.11</v>
      </c>
      <c r="M113" s="109" t="s">
        <v>136</v>
      </c>
      <c r="N113" s="112" t="s">
        <v>258</v>
      </c>
      <c r="O113" s="109" t="s">
        <v>138</v>
      </c>
      <c r="P113" s="109" t="s">
        <v>139</v>
      </c>
      <c r="Q113" s="18"/>
      <c r="R113" s="18"/>
      <c r="S113" s="18"/>
      <c r="T113" s="18"/>
      <c r="U113" s="18"/>
      <c r="V113" s="18"/>
    </row>
    <row r="114" spans="1:22" s="19" customFormat="1" ht="19.899999999999999" customHeight="1" x14ac:dyDescent="0.35">
      <c r="B114" s="104" t="s">
        <v>435</v>
      </c>
      <c r="C114" s="88" t="s">
        <v>376</v>
      </c>
      <c r="D114" s="89" t="s">
        <v>91</v>
      </c>
      <c r="E114" s="89" t="s">
        <v>36</v>
      </c>
      <c r="F114" s="97" t="s">
        <v>35</v>
      </c>
      <c r="G114" s="90" t="s">
        <v>625</v>
      </c>
      <c r="H114" s="107">
        <v>43282</v>
      </c>
      <c r="I114" s="93">
        <v>43294</v>
      </c>
      <c r="J114" s="108">
        <v>43297</v>
      </c>
      <c r="K114" s="169" t="s">
        <v>239</v>
      </c>
      <c r="L114" s="109">
        <v>14851.73</v>
      </c>
      <c r="M114" s="109" t="s">
        <v>136</v>
      </c>
      <c r="N114" s="112" t="s">
        <v>258</v>
      </c>
      <c r="O114" s="109" t="s">
        <v>138</v>
      </c>
      <c r="P114" s="109" t="s">
        <v>139</v>
      </c>
      <c r="Q114" s="18"/>
      <c r="R114" s="18"/>
      <c r="S114" s="18"/>
      <c r="T114" s="18"/>
      <c r="U114" s="18"/>
      <c r="V114" s="18"/>
    </row>
    <row r="115" spans="1:22" s="19" customFormat="1" ht="19.899999999999999" customHeight="1" x14ac:dyDescent="0.35">
      <c r="B115" s="104" t="s">
        <v>435</v>
      </c>
      <c r="C115" s="88" t="s">
        <v>377</v>
      </c>
      <c r="D115" s="89" t="s">
        <v>60</v>
      </c>
      <c r="E115" s="89" t="s">
        <v>38</v>
      </c>
      <c r="F115" s="97" t="s">
        <v>35</v>
      </c>
      <c r="G115" s="90" t="s">
        <v>625</v>
      </c>
      <c r="H115" s="107">
        <v>43282</v>
      </c>
      <c r="I115" s="93">
        <v>43294</v>
      </c>
      <c r="J115" s="108">
        <v>43299</v>
      </c>
      <c r="K115" s="169" t="s">
        <v>241</v>
      </c>
      <c r="L115" s="109">
        <v>5320.02</v>
      </c>
      <c r="M115" s="109" t="s">
        <v>136</v>
      </c>
      <c r="N115" s="112" t="s">
        <v>258</v>
      </c>
      <c r="O115" s="109" t="s">
        <v>138</v>
      </c>
      <c r="P115" s="109" t="s">
        <v>139</v>
      </c>
      <c r="Q115" s="18"/>
      <c r="R115" s="18"/>
      <c r="S115" s="18"/>
      <c r="T115" s="18"/>
      <c r="U115" s="18"/>
      <c r="V115" s="18"/>
    </row>
    <row r="116" spans="1:22" s="19" customFormat="1" ht="19.899999999999999" customHeight="1" x14ac:dyDescent="0.35">
      <c r="B116" s="104" t="s">
        <v>435</v>
      </c>
      <c r="C116" s="88" t="s">
        <v>378</v>
      </c>
      <c r="D116" s="89" t="s">
        <v>30</v>
      </c>
      <c r="E116" s="89" t="s">
        <v>38</v>
      </c>
      <c r="F116" s="97" t="s">
        <v>35</v>
      </c>
      <c r="G116" s="90" t="s">
        <v>625</v>
      </c>
      <c r="H116" s="107">
        <v>43282</v>
      </c>
      <c r="I116" s="93">
        <v>43294</v>
      </c>
      <c r="J116" s="108">
        <v>43299</v>
      </c>
      <c r="K116" s="169" t="s">
        <v>243</v>
      </c>
      <c r="L116" s="109">
        <v>5661.18</v>
      </c>
      <c r="M116" s="109" t="s">
        <v>136</v>
      </c>
      <c r="N116" s="112" t="s">
        <v>258</v>
      </c>
      <c r="O116" s="109" t="s">
        <v>138</v>
      </c>
      <c r="P116" s="109" t="s">
        <v>139</v>
      </c>
      <c r="Q116" s="18"/>
      <c r="R116" s="18"/>
      <c r="S116" s="18"/>
      <c r="T116" s="18"/>
      <c r="U116" s="18"/>
      <c r="V116" s="18"/>
    </row>
    <row r="117" spans="1:22" s="19" customFormat="1" ht="19.899999999999999" customHeight="1" x14ac:dyDescent="0.35">
      <c r="B117" s="104" t="s">
        <v>435</v>
      </c>
      <c r="C117" s="88" t="s">
        <v>379</v>
      </c>
      <c r="D117" s="89" t="s">
        <v>147</v>
      </c>
      <c r="E117" s="89" t="s">
        <v>38</v>
      </c>
      <c r="F117" s="97" t="s">
        <v>35</v>
      </c>
      <c r="G117" s="90" t="s">
        <v>625</v>
      </c>
      <c r="H117" s="107">
        <v>43282</v>
      </c>
      <c r="I117" s="93">
        <v>43294</v>
      </c>
      <c r="J117" s="108">
        <v>43299</v>
      </c>
      <c r="K117" s="169" t="s">
        <v>245</v>
      </c>
      <c r="L117" s="109">
        <v>5661.18</v>
      </c>
      <c r="M117" s="109" t="s">
        <v>136</v>
      </c>
      <c r="N117" s="112" t="s">
        <v>258</v>
      </c>
      <c r="O117" s="109" t="s">
        <v>138</v>
      </c>
      <c r="P117" s="109" t="s">
        <v>139</v>
      </c>
      <c r="Q117" s="18"/>
      <c r="R117" s="18"/>
      <c r="S117" s="18"/>
      <c r="T117" s="18"/>
      <c r="U117" s="18"/>
      <c r="V117" s="18"/>
    </row>
    <row r="118" spans="1:22" s="19" customFormat="1" ht="19.899999999999999" customHeight="1" x14ac:dyDescent="0.35">
      <c r="B118" s="104" t="s">
        <v>435</v>
      </c>
      <c r="C118" s="88" t="s">
        <v>380</v>
      </c>
      <c r="D118" s="89" t="s">
        <v>92</v>
      </c>
      <c r="E118" s="89" t="s">
        <v>36</v>
      </c>
      <c r="F118" s="97" t="s">
        <v>35</v>
      </c>
      <c r="G118" s="90" t="s">
        <v>625</v>
      </c>
      <c r="H118" s="107">
        <v>43282</v>
      </c>
      <c r="I118" s="93">
        <v>43294</v>
      </c>
      <c r="J118" s="108">
        <v>43299</v>
      </c>
      <c r="K118" s="169" t="s">
        <v>247</v>
      </c>
      <c r="L118" s="109">
        <v>5738.59</v>
      </c>
      <c r="M118" s="109" t="s">
        <v>136</v>
      </c>
      <c r="N118" s="112" t="s">
        <v>258</v>
      </c>
      <c r="O118" s="109" t="s">
        <v>138</v>
      </c>
      <c r="P118" s="109" t="s">
        <v>139</v>
      </c>
      <c r="Q118" s="18"/>
      <c r="R118" s="18"/>
      <c r="S118" s="18"/>
      <c r="T118" s="18"/>
      <c r="U118" s="18"/>
      <c r="V118" s="18"/>
    </row>
    <row r="119" spans="1:22" s="18" customFormat="1" ht="19.899999999999999" customHeight="1" x14ac:dyDescent="0.35">
      <c r="A119" s="19"/>
      <c r="B119" s="104" t="s">
        <v>435</v>
      </c>
      <c r="C119" s="88" t="s">
        <v>381</v>
      </c>
      <c r="D119" s="89" t="s">
        <v>93</v>
      </c>
      <c r="E119" s="89" t="s">
        <v>36</v>
      </c>
      <c r="F119" s="97" t="s">
        <v>35</v>
      </c>
      <c r="G119" s="90" t="s">
        <v>625</v>
      </c>
      <c r="H119" s="107">
        <v>43282</v>
      </c>
      <c r="I119" s="93">
        <v>43294</v>
      </c>
      <c r="J119" s="108">
        <v>43297</v>
      </c>
      <c r="K119" s="174" t="s">
        <v>249</v>
      </c>
      <c r="L119" s="109">
        <v>11157.63</v>
      </c>
      <c r="M119" s="109" t="s">
        <v>136</v>
      </c>
      <c r="N119" s="112" t="s">
        <v>258</v>
      </c>
      <c r="O119" s="109" t="s">
        <v>138</v>
      </c>
      <c r="P119" s="109" t="s">
        <v>139</v>
      </c>
    </row>
    <row r="120" spans="1:22" s="18" customFormat="1" ht="19.899999999999999" customHeight="1" x14ac:dyDescent="0.35">
      <c r="A120" s="19"/>
      <c r="B120" s="104" t="s">
        <v>435</v>
      </c>
      <c r="C120" s="88" t="s">
        <v>382</v>
      </c>
      <c r="D120" s="89" t="s">
        <v>6</v>
      </c>
      <c r="E120" s="89" t="s">
        <v>36</v>
      </c>
      <c r="F120" s="97" t="s">
        <v>35</v>
      </c>
      <c r="G120" s="90" t="s">
        <v>639</v>
      </c>
      <c r="H120" s="107">
        <v>43282</v>
      </c>
      <c r="I120" s="93">
        <v>43310</v>
      </c>
      <c r="J120" s="108">
        <v>43311</v>
      </c>
      <c r="K120" s="169" t="s">
        <v>238</v>
      </c>
      <c r="L120" s="109">
        <f>11000.24+819.14+257.65+405.8+644.13</f>
        <v>13126.959999999997</v>
      </c>
      <c r="M120" s="109" t="s">
        <v>136</v>
      </c>
      <c r="N120" s="112" t="s">
        <v>258</v>
      </c>
      <c r="O120" s="109" t="s">
        <v>138</v>
      </c>
      <c r="P120" s="109" t="s">
        <v>139</v>
      </c>
    </row>
    <row r="121" spans="1:22" s="18" customFormat="1" ht="19.899999999999999" customHeight="1" x14ac:dyDescent="0.35">
      <c r="A121" s="19"/>
      <c r="B121" s="104" t="s">
        <v>435</v>
      </c>
      <c r="C121" s="88" t="s">
        <v>383</v>
      </c>
      <c r="D121" s="89" t="s">
        <v>91</v>
      </c>
      <c r="E121" s="89" t="s">
        <v>36</v>
      </c>
      <c r="F121" s="97" t="s">
        <v>35</v>
      </c>
      <c r="G121" s="90" t="s">
        <v>639</v>
      </c>
      <c r="H121" s="107">
        <v>43282</v>
      </c>
      <c r="I121" s="93">
        <v>43310</v>
      </c>
      <c r="J121" s="108">
        <v>43311</v>
      </c>
      <c r="K121" s="169" t="s">
        <v>240</v>
      </c>
      <c r="L121" s="109">
        <f>29303.91+2273.79+1211.72+1908.45+3029.29</f>
        <v>37727.159999999996</v>
      </c>
      <c r="M121" s="109" t="s">
        <v>136</v>
      </c>
      <c r="N121" s="112" t="s">
        <v>258</v>
      </c>
      <c r="O121" s="109" t="s">
        <v>138</v>
      </c>
      <c r="P121" s="109" t="s">
        <v>139</v>
      </c>
    </row>
    <row r="122" spans="1:22" s="18" customFormat="1" ht="19.899999999999999" customHeight="1" x14ac:dyDescent="0.35">
      <c r="A122" s="19"/>
      <c r="B122" s="104" t="s">
        <v>435</v>
      </c>
      <c r="C122" s="88" t="s">
        <v>384</v>
      </c>
      <c r="D122" s="89" t="s">
        <v>60</v>
      </c>
      <c r="E122" s="89" t="s">
        <v>38</v>
      </c>
      <c r="F122" s="97" t="s">
        <v>35</v>
      </c>
      <c r="G122" s="90" t="s">
        <v>639</v>
      </c>
      <c r="H122" s="107">
        <v>43282</v>
      </c>
      <c r="I122" s="93">
        <v>43310</v>
      </c>
      <c r="J122" s="108">
        <v>43311</v>
      </c>
      <c r="K122" s="169" t="s">
        <v>242</v>
      </c>
      <c r="L122" s="109">
        <f>7500.54+293.63+447.85+335.34+1119.62</f>
        <v>9696.98</v>
      </c>
      <c r="M122" s="109" t="s">
        <v>136</v>
      </c>
      <c r="N122" s="112" t="s">
        <v>258</v>
      </c>
      <c r="O122" s="109" t="s">
        <v>138</v>
      </c>
      <c r="P122" s="109" t="s">
        <v>139</v>
      </c>
    </row>
    <row r="123" spans="1:22" s="18" customFormat="1" ht="19.899999999999999" customHeight="1" x14ac:dyDescent="0.35">
      <c r="A123" s="19"/>
      <c r="B123" s="104" t="s">
        <v>435</v>
      </c>
      <c r="C123" s="88" t="s">
        <v>385</v>
      </c>
      <c r="D123" s="89" t="s">
        <v>30</v>
      </c>
      <c r="E123" s="89" t="s">
        <v>38</v>
      </c>
      <c r="F123" s="97" t="s">
        <v>35</v>
      </c>
      <c r="G123" s="90" t="s">
        <v>626</v>
      </c>
      <c r="H123" s="107">
        <v>43282</v>
      </c>
      <c r="I123" s="93">
        <v>43310</v>
      </c>
      <c r="J123" s="108">
        <v>43311</v>
      </c>
      <c r="K123" s="169" t="s">
        <v>244</v>
      </c>
      <c r="L123" s="109">
        <f>10922.38+1090.76+441.15+694.81+1102.88</f>
        <v>14251.98</v>
      </c>
      <c r="M123" s="109" t="s">
        <v>136</v>
      </c>
      <c r="N123" s="112" t="s">
        <v>258</v>
      </c>
      <c r="O123" s="109" t="s">
        <v>138</v>
      </c>
      <c r="P123" s="109" t="s">
        <v>139</v>
      </c>
    </row>
    <row r="124" spans="1:22" s="18" customFormat="1" ht="19.899999999999999" customHeight="1" x14ac:dyDescent="0.35">
      <c r="A124" s="19"/>
      <c r="B124" s="104" t="s">
        <v>435</v>
      </c>
      <c r="C124" s="88" t="s">
        <v>386</v>
      </c>
      <c r="D124" s="89" t="s">
        <v>147</v>
      </c>
      <c r="E124" s="89" t="s">
        <v>38</v>
      </c>
      <c r="F124" s="97" t="s">
        <v>35</v>
      </c>
      <c r="G124" s="90" t="s">
        <v>626</v>
      </c>
      <c r="H124" s="107">
        <v>43282</v>
      </c>
      <c r="I124" s="93">
        <v>43310</v>
      </c>
      <c r="J124" s="108">
        <v>43311</v>
      </c>
      <c r="K124" s="169" t="s">
        <v>246</v>
      </c>
      <c r="L124" s="109">
        <f>10922.38+1090.73+441.13+694.78+1102.82</f>
        <v>14251.839999999998</v>
      </c>
      <c r="M124" s="109" t="s">
        <v>136</v>
      </c>
      <c r="N124" s="112" t="s">
        <v>258</v>
      </c>
      <c r="O124" s="109" t="s">
        <v>138</v>
      </c>
      <c r="P124" s="109" t="s">
        <v>139</v>
      </c>
    </row>
    <row r="125" spans="1:22" s="18" customFormat="1" ht="19.899999999999999" customHeight="1" x14ac:dyDescent="0.35">
      <c r="A125" s="19"/>
      <c r="B125" s="104" t="s">
        <v>435</v>
      </c>
      <c r="C125" s="88" t="s">
        <v>387</v>
      </c>
      <c r="D125" s="89" t="s">
        <v>92</v>
      </c>
      <c r="E125" s="89" t="s">
        <v>36</v>
      </c>
      <c r="F125" s="97" t="s">
        <v>35</v>
      </c>
      <c r="G125" s="90" t="s">
        <v>639</v>
      </c>
      <c r="H125" s="107">
        <v>43282</v>
      </c>
      <c r="I125" s="93">
        <v>43310</v>
      </c>
      <c r="J125" s="108">
        <v>43311</v>
      </c>
      <c r="K125" s="169" t="s">
        <v>248</v>
      </c>
      <c r="L125" s="109">
        <f>10810.27+1100.68+447.62+705+1119.05</f>
        <v>14182.62</v>
      </c>
      <c r="M125" s="109" t="s">
        <v>136</v>
      </c>
      <c r="N125" s="112" t="s">
        <v>258</v>
      </c>
      <c r="O125" s="109" t="s">
        <v>138</v>
      </c>
      <c r="P125" s="109" t="s">
        <v>139</v>
      </c>
    </row>
    <row r="126" spans="1:22" s="18" customFormat="1" ht="19.899999999999999" customHeight="1" x14ac:dyDescent="0.35">
      <c r="A126" s="19"/>
      <c r="B126" s="104" t="s">
        <v>435</v>
      </c>
      <c r="C126" s="88" t="s">
        <v>388</v>
      </c>
      <c r="D126" s="89" t="s">
        <v>93</v>
      </c>
      <c r="E126" s="89" t="s">
        <v>36</v>
      </c>
      <c r="F126" s="97" t="s">
        <v>35</v>
      </c>
      <c r="G126" s="90" t="s">
        <v>639</v>
      </c>
      <c r="H126" s="107">
        <v>43282</v>
      </c>
      <c r="I126" s="93">
        <v>43310</v>
      </c>
      <c r="J126" s="108">
        <v>43311</v>
      </c>
      <c r="K126" s="169" t="s">
        <v>250</v>
      </c>
      <c r="L126" s="109">
        <f>21377.41+1805.51+906.7+1428.06+2266.76</f>
        <v>27784.440000000002</v>
      </c>
      <c r="M126" s="109" t="s">
        <v>136</v>
      </c>
      <c r="N126" s="112" t="s">
        <v>258</v>
      </c>
      <c r="O126" s="109" t="s">
        <v>138</v>
      </c>
      <c r="P126" s="109" t="s">
        <v>139</v>
      </c>
    </row>
    <row r="127" spans="1:22" s="18" customFormat="1" ht="19.899999999999999" customHeight="1" x14ac:dyDescent="0.35">
      <c r="A127" s="19"/>
      <c r="B127" s="104" t="s">
        <v>435</v>
      </c>
      <c r="C127" s="88" t="s">
        <v>389</v>
      </c>
      <c r="D127" s="89" t="s">
        <v>127</v>
      </c>
      <c r="E127" s="89" t="s">
        <v>38</v>
      </c>
      <c r="F127" s="97" t="s">
        <v>35</v>
      </c>
      <c r="G127" s="90" t="s">
        <v>644</v>
      </c>
      <c r="H127" s="107">
        <v>43282</v>
      </c>
      <c r="I127" s="93">
        <v>43310</v>
      </c>
      <c r="J127" s="108">
        <v>43319</v>
      </c>
      <c r="K127" s="169">
        <v>30619729</v>
      </c>
      <c r="L127" s="109">
        <v>3578.81</v>
      </c>
      <c r="M127" s="109" t="s">
        <v>136</v>
      </c>
      <c r="N127" s="112" t="s">
        <v>258</v>
      </c>
      <c r="O127" s="109" t="s">
        <v>138</v>
      </c>
      <c r="P127" s="109" t="s">
        <v>139</v>
      </c>
    </row>
    <row r="128" spans="1:22" s="18" customFormat="1" ht="19.899999999999999" customHeight="1" x14ac:dyDescent="0.35">
      <c r="A128" s="19"/>
      <c r="B128" s="104" t="s">
        <v>435</v>
      </c>
      <c r="C128" s="88" t="s">
        <v>390</v>
      </c>
      <c r="D128" s="89" t="s">
        <v>4</v>
      </c>
      <c r="E128" s="89" t="s">
        <v>36</v>
      </c>
      <c r="F128" s="97" t="s">
        <v>611</v>
      </c>
      <c r="G128" s="90" t="s">
        <v>635</v>
      </c>
      <c r="H128" s="107">
        <v>43282</v>
      </c>
      <c r="I128" s="93">
        <v>43294</v>
      </c>
      <c r="J128" s="108">
        <v>43299</v>
      </c>
      <c r="K128" s="169" t="s">
        <v>235</v>
      </c>
      <c r="L128" s="109">
        <v>55609.35</v>
      </c>
      <c r="M128" s="109" t="s">
        <v>136</v>
      </c>
      <c r="N128" s="100" t="s">
        <v>184</v>
      </c>
      <c r="O128" s="109" t="s">
        <v>138</v>
      </c>
      <c r="P128" s="109" t="s">
        <v>139</v>
      </c>
    </row>
    <row r="129" spans="1:16" s="18" customFormat="1" ht="19.899999999999999" customHeight="1" x14ac:dyDescent="0.35">
      <c r="A129" s="19"/>
      <c r="B129" s="104" t="s">
        <v>435</v>
      </c>
      <c r="C129" s="88" t="s">
        <v>391</v>
      </c>
      <c r="D129" s="89" t="s">
        <v>94</v>
      </c>
      <c r="E129" s="89" t="s">
        <v>38</v>
      </c>
      <c r="F129" s="97" t="s">
        <v>611</v>
      </c>
      <c r="G129" s="90" t="s">
        <v>635</v>
      </c>
      <c r="H129" s="107">
        <v>43282</v>
      </c>
      <c r="I129" s="93">
        <v>43297</v>
      </c>
      <c r="J129" s="108">
        <v>43299</v>
      </c>
      <c r="K129" s="174" t="s">
        <v>262</v>
      </c>
      <c r="L129" s="109">
        <v>2125.87</v>
      </c>
      <c r="M129" s="109" t="s">
        <v>136</v>
      </c>
      <c r="N129" s="112" t="s">
        <v>258</v>
      </c>
      <c r="O129" s="109" t="s">
        <v>138</v>
      </c>
      <c r="P129" s="109" t="s">
        <v>139</v>
      </c>
    </row>
    <row r="130" spans="1:16" s="18" customFormat="1" ht="19.899999999999999" customHeight="1" x14ac:dyDescent="0.35">
      <c r="A130" s="19"/>
      <c r="B130" s="104" t="s">
        <v>435</v>
      </c>
      <c r="C130" s="88" t="s">
        <v>392</v>
      </c>
      <c r="D130" s="89" t="s">
        <v>4</v>
      </c>
      <c r="E130" s="89" t="s">
        <v>36</v>
      </c>
      <c r="F130" s="97" t="s">
        <v>611</v>
      </c>
      <c r="G130" s="90" t="s">
        <v>636</v>
      </c>
      <c r="H130" s="107">
        <v>43282</v>
      </c>
      <c r="I130" s="93">
        <v>43312</v>
      </c>
      <c r="J130" s="108">
        <v>43319</v>
      </c>
      <c r="K130" s="169" t="s">
        <v>236</v>
      </c>
      <c r="L130" s="109">
        <v>55609.35</v>
      </c>
      <c r="M130" s="109" t="s">
        <v>136</v>
      </c>
      <c r="N130" s="112" t="s">
        <v>258</v>
      </c>
      <c r="O130" s="109" t="s">
        <v>138</v>
      </c>
      <c r="P130" s="109" t="s">
        <v>139</v>
      </c>
    </row>
    <row r="131" spans="1:16" s="18" customFormat="1" ht="19.899999999999999" customHeight="1" x14ac:dyDescent="0.35">
      <c r="A131" s="19"/>
      <c r="B131" s="104" t="s">
        <v>435</v>
      </c>
      <c r="C131" s="88" t="s">
        <v>393</v>
      </c>
      <c r="D131" s="89" t="s">
        <v>94</v>
      </c>
      <c r="E131" s="89" t="s">
        <v>38</v>
      </c>
      <c r="F131" s="97" t="s">
        <v>611</v>
      </c>
      <c r="G131" s="90" t="s">
        <v>636</v>
      </c>
      <c r="H131" s="107">
        <v>43282</v>
      </c>
      <c r="I131" s="93">
        <v>43312</v>
      </c>
      <c r="J131" s="108">
        <v>43319</v>
      </c>
      <c r="K131" s="169" t="s">
        <v>251</v>
      </c>
      <c r="L131" s="109">
        <v>2125.87</v>
      </c>
      <c r="M131" s="109" t="s">
        <v>136</v>
      </c>
      <c r="N131" s="100" t="s">
        <v>184</v>
      </c>
      <c r="O131" s="109" t="s">
        <v>138</v>
      </c>
      <c r="P131" s="109" t="s">
        <v>139</v>
      </c>
    </row>
    <row r="132" spans="1:16" s="19" customFormat="1" ht="19.899999999999999" customHeight="1" x14ac:dyDescent="0.35">
      <c r="B132" s="104" t="s">
        <v>445</v>
      </c>
      <c r="C132" s="88" t="s">
        <v>511</v>
      </c>
      <c r="D132" s="89" t="s">
        <v>463</v>
      </c>
      <c r="E132" s="89" t="s">
        <v>36</v>
      </c>
      <c r="F132" s="97" t="s">
        <v>32</v>
      </c>
      <c r="G132" s="90" t="s">
        <v>5</v>
      </c>
      <c r="H132" s="107">
        <v>43313</v>
      </c>
      <c r="I132" s="93">
        <v>43315</v>
      </c>
      <c r="J132" s="117">
        <v>43312</v>
      </c>
      <c r="K132" s="169" t="s">
        <v>476</v>
      </c>
      <c r="L132" s="118">
        <v>400</v>
      </c>
      <c r="M132" s="109" t="s">
        <v>136</v>
      </c>
      <c r="N132" s="100" t="s">
        <v>184</v>
      </c>
      <c r="O132" s="109" t="s">
        <v>144</v>
      </c>
      <c r="P132" s="109" t="s">
        <v>139</v>
      </c>
    </row>
    <row r="133" spans="1:16" s="19" customFormat="1" ht="19.899999999999999" customHeight="1" x14ac:dyDescent="0.35">
      <c r="B133" s="104" t="s">
        <v>445</v>
      </c>
      <c r="C133" s="88" t="s">
        <v>512</v>
      </c>
      <c r="D133" s="89" t="s">
        <v>464</v>
      </c>
      <c r="E133" s="89" t="s">
        <v>36</v>
      </c>
      <c r="F133" s="97" t="s">
        <v>32</v>
      </c>
      <c r="G133" s="90" t="s">
        <v>5</v>
      </c>
      <c r="H133" s="107">
        <v>43313</v>
      </c>
      <c r="I133" s="93">
        <v>43315</v>
      </c>
      <c r="J133" s="117">
        <v>43312</v>
      </c>
      <c r="K133" s="169" t="s">
        <v>477</v>
      </c>
      <c r="L133" s="118">
        <v>500</v>
      </c>
      <c r="M133" s="109" t="s">
        <v>136</v>
      </c>
      <c r="N133" s="100" t="s">
        <v>184</v>
      </c>
      <c r="O133" s="109" t="s">
        <v>144</v>
      </c>
      <c r="P133" s="109" t="s">
        <v>139</v>
      </c>
    </row>
    <row r="134" spans="1:16" s="19" customFormat="1" ht="19.899999999999999" customHeight="1" x14ac:dyDescent="0.35">
      <c r="B134" s="104" t="s">
        <v>445</v>
      </c>
      <c r="C134" s="88" t="s">
        <v>513</v>
      </c>
      <c r="D134" s="89" t="s">
        <v>21</v>
      </c>
      <c r="E134" s="89" t="s">
        <v>36</v>
      </c>
      <c r="F134" s="97" t="s">
        <v>32</v>
      </c>
      <c r="G134" s="90" t="s">
        <v>597</v>
      </c>
      <c r="H134" s="107">
        <v>43313</v>
      </c>
      <c r="I134" s="93">
        <v>43315</v>
      </c>
      <c r="J134" s="117">
        <v>43312</v>
      </c>
      <c r="K134" s="169" t="s">
        <v>478</v>
      </c>
      <c r="L134" s="118">
        <v>300</v>
      </c>
      <c r="M134" s="109" t="s">
        <v>136</v>
      </c>
      <c r="N134" s="100" t="s">
        <v>184</v>
      </c>
      <c r="O134" s="109" t="s">
        <v>144</v>
      </c>
      <c r="P134" s="109" t="s">
        <v>139</v>
      </c>
    </row>
    <row r="135" spans="1:16" s="19" customFormat="1" ht="19.899999999999999" customHeight="1" x14ac:dyDescent="0.35">
      <c r="B135" s="104" t="s">
        <v>445</v>
      </c>
      <c r="C135" s="88" t="s">
        <v>514</v>
      </c>
      <c r="D135" s="89" t="s">
        <v>21</v>
      </c>
      <c r="E135" s="89" t="s">
        <v>36</v>
      </c>
      <c r="F135" s="97" t="s">
        <v>32</v>
      </c>
      <c r="G135" s="90" t="s">
        <v>597</v>
      </c>
      <c r="H135" s="107">
        <v>43313</v>
      </c>
      <c r="I135" s="93">
        <v>43315</v>
      </c>
      <c r="J135" s="117">
        <v>43312</v>
      </c>
      <c r="K135" s="169" t="s">
        <v>479</v>
      </c>
      <c r="L135" s="118">
        <v>98</v>
      </c>
      <c r="M135" s="109" t="s">
        <v>136</v>
      </c>
      <c r="N135" s="100" t="s">
        <v>184</v>
      </c>
      <c r="O135" s="109" t="s">
        <v>144</v>
      </c>
      <c r="P135" s="109" t="s">
        <v>139</v>
      </c>
    </row>
    <row r="136" spans="1:16" s="19" customFormat="1" ht="19.899999999999999" customHeight="1" x14ac:dyDescent="0.35">
      <c r="B136" s="104" t="s">
        <v>445</v>
      </c>
      <c r="C136" s="88" t="s">
        <v>515</v>
      </c>
      <c r="D136" s="89" t="s">
        <v>21</v>
      </c>
      <c r="E136" s="89" t="s">
        <v>36</v>
      </c>
      <c r="F136" s="97" t="s">
        <v>32</v>
      </c>
      <c r="G136" s="90" t="s">
        <v>597</v>
      </c>
      <c r="H136" s="107">
        <v>43313</v>
      </c>
      <c r="I136" s="93">
        <v>43315</v>
      </c>
      <c r="J136" s="117">
        <v>43312</v>
      </c>
      <c r="K136" s="169" t="s">
        <v>480</v>
      </c>
      <c r="L136" s="118">
        <v>64</v>
      </c>
      <c r="M136" s="109" t="s">
        <v>136</v>
      </c>
      <c r="N136" s="100" t="s">
        <v>184</v>
      </c>
      <c r="O136" s="109" t="s">
        <v>144</v>
      </c>
      <c r="P136" s="109" t="s">
        <v>139</v>
      </c>
    </row>
    <row r="137" spans="1:16" s="19" customFormat="1" ht="19.899999999999999" customHeight="1" x14ac:dyDescent="0.35">
      <c r="B137" s="104" t="s">
        <v>445</v>
      </c>
      <c r="C137" s="88" t="s">
        <v>516</v>
      </c>
      <c r="D137" s="89" t="s">
        <v>465</v>
      </c>
      <c r="E137" s="89" t="s">
        <v>36</v>
      </c>
      <c r="F137" s="97" t="s">
        <v>32</v>
      </c>
      <c r="G137" s="90" t="s">
        <v>596</v>
      </c>
      <c r="H137" s="107">
        <v>43313</v>
      </c>
      <c r="I137" s="93">
        <v>43315</v>
      </c>
      <c r="J137" s="117">
        <v>43312</v>
      </c>
      <c r="K137" s="169" t="s">
        <v>481</v>
      </c>
      <c r="L137" s="118">
        <v>500</v>
      </c>
      <c r="M137" s="109" t="s">
        <v>136</v>
      </c>
      <c r="N137" s="100" t="s">
        <v>184</v>
      </c>
      <c r="O137" s="109" t="s">
        <v>144</v>
      </c>
      <c r="P137" s="109" t="s">
        <v>139</v>
      </c>
    </row>
    <row r="138" spans="1:16" s="19" customFormat="1" ht="19.899999999999999" customHeight="1" x14ac:dyDescent="0.35">
      <c r="B138" s="104" t="s">
        <v>445</v>
      </c>
      <c r="C138" s="88" t="s">
        <v>517</v>
      </c>
      <c r="D138" s="89" t="s">
        <v>466</v>
      </c>
      <c r="E138" s="89" t="s">
        <v>36</v>
      </c>
      <c r="F138" s="97" t="s">
        <v>32</v>
      </c>
      <c r="G138" s="90" t="s">
        <v>596</v>
      </c>
      <c r="H138" s="107">
        <v>43313</v>
      </c>
      <c r="I138" s="93">
        <v>43315</v>
      </c>
      <c r="J138" s="117">
        <v>43312</v>
      </c>
      <c r="K138" s="169" t="s">
        <v>123</v>
      </c>
      <c r="L138" s="118">
        <v>10</v>
      </c>
      <c r="M138" s="109" t="s">
        <v>136</v>
      </c>
      <c r="N138" s="100" t="s">
        <v>184</v>
      </c>
      <c r="O138" s="109" t="s">
        <v>123</v>
      </c>
      <c r="P138" s="109" t="s">
        <v>139</v>
      </c>
    </row>
    <row r="139" spans="1:16" s="19" customFormat="1" ht="19.899999999999999" customHeight="1" x14ac:dyDescent="0.35">
      <c r="B139" s="104" t="s">
        <v>445</v>
      </c>
      <c r="C139" s="88" t="s">
        <v>518</v>
      </c>
      <c r="D139" s="89" t="s">
        <v>466</v>
      </c>
      <c r="E139" s="89" t="s">
        <v>36</v>
      </c>
      <c r="F139" s="97" t="s">
        <v>32</v>
      </c>
      <c r="G139" s="90" t="s">
        <v>5</v>
      </c>
      <c r="H139" s="107">
        <v>43313</v>
      </c>
      <c r="I139" s="93">
        <v>43315</v>
      </c>
      <c r="J139" s="117">
        <v>43304</v>
      </c>
      <c r="K139" s="169" t="s">
        <v>24</v>
      </c>
      <c r="L139" s="118">
        <v>500</v>
      </c>
      <c r="M139" s="109" t="s">
        <v>136</v>
      </c>
      <c r="N139" s="100" t="s">
        <v>184</v>
      </c>
      <c r="O139" s="109" t="s">
        <v>123</v>
      </c>
      <c r="P139" s="109" t="s">
        <v>139</v>
      </c>
    </row>
    <row r="140" spans="1:16" s="19" customFormat="1" ht="19.899999999999999" customHeight="1" x14ac:dyDescent="0.35">
      <c r="B140" s="104" t="s">
        <v>445</v>
      </c>
      <c r="C140" s="88" t="s">
        <v>519</v>
      </c>
      <c r="D140" s="89" t="s">
        <v>466</v>
      </c>
      <c r="E140" s="89" t="s">
        <v>36</v>
      </c>
      <c r="F140" s="97" t="s">
        <v>32</v>
      </c>
      <c r="G140" s="90" t="s">
        <v>5</v>
      </c>
      <c r="H140" s="107">
        <v>43313</v>
      </c>
      <c r="I140" s="93">
        <v>43315</v>
      </c>
      <c r="J140" s="117">
        <v>43305</v>
      </c>
      <c r="K140" s="169" t="s">
        <v>24</v>
      </c>
      <c r="L140" s="118">
        <v>400</v>
      </c>
      <c r="M140" s="109" t="s">
        <v>136</v>
      </c>
      <c r="N140" s="100" t="s">
        <v>184</v>
      </c>
      <c r="O140" s="109" t="s">
        <v>123</v>
      </c>
      <c r="P140" s="109" t="s">
        <v>139</v>
      </c>
    </row>
    <row r="141" spans="1:16" s="19" customFormat="1" ht="19.899999999999999" customHeight="1" x14ac:dyDescent="0.35">
      <c r="B141" s="104" t="s">
        <v>445</v>
      </c>
      <c r="C141" s="88" t="s">
        <v>520</v>
      </c>
      <c r="D141" s="89" t="s">
        <v>466</v>
      </c>
      <c r="E141" s="89" t="s">
        <v>36</v>
      </c>
      <c r="F141" s="97" t="s">
        <v>32</v>
      </c>
      <c r="G141" s="90" t="s">
        <v>11</v>
      </c>
      <c r="H141" s="107">
        <v>43313</v>
      </c>
      <c r="I141" s="93">
        <v>43315</v>
      </c>
      <c r="J141" s="117">
        <v>43305</v>
      </c>
      <c r="K141" s="169" t="s">
        <v>24</v>
      </c>
      <c r="L141" s="118">
        <v>372</v>
      </c>
      <c r="M141" s="109" t="s">
        <v>136</v>
      </c>
      <c r="N141" s="100" t="s">
        <v>184</v>
      </c>
      <c r="O141" s="109" t="s">
        <v>123</v>
      </c>
      <c r="P141" s="109" t="s">
        <v>139</v>
      </c>
    </row>
    <row r="142" spans="1:16" s="19" customFormat="1" ht="19.899999999999999" customHeight="1" x14ac:dyDescent="0.35">
      <c r="B142" s="104" t="s">
        <v>446</v>
      </c>
      <c r="C142" s="88" t="s">
        <v>521</v>
      </c>
      <c r="D142" s="89" t="s">
        <v>21</v>
      </c>
      <c r="E142" s="89" t="s">
        <v>36</v>
      </c>
      <c r="F142" s="97" t="s">
        <v>32</v>
      </c>
      <c r="G142" s="90" t="s">
        <v>597</v>
      </c>
      <c r="H142" s="107">
        <v>43313</v>
      </c>
      <c r="I142" s="93">
        <v>43318</v>
      </c>
      <c r="J142" s="117">
        <v>43313</v>
      </c>
      <c r="K142" s="169" t="s">
        <v>482</v>
      </c>
      <c r="L142" s="118">
        <v>98</v>
      </c>
      <c r="M142" s="109" t="s">
        <v>136</v>
      </c>
      <c r="N142" s="100" t="s">
        <v>184</v>
      </c>
      <c r="O142" s="109" t="s">
        <v>144</v>
      </c>
      <c r="P142" s="109" t="s">
        <v>139</v>
      </c>
    </row>
    <row r="143" spans="1:16" s="19" customFormat="1" ht="19.899999999999999" customHeight="1" x14ac:dyDescent="0.35">
      <c r="B143" s="104" t="s">
        <v>446</v>
      </c>
      <c r="C143" s="88" t="s">
        <v>522</v>
      </c>
      <c r="D143" s="89" t="s">
        <v>467</v>
      </c>
      <c r="E143" s="89" t="s">
        <v>36</v>
      </c>
      <c r="F143" s="97" t="s">
        <v>32</v>
      </c>
      <c r="G143" s="90" t="s">
        <v>11</v>
      </c>
      <c r="H143" s="107">
        <v>43313</v>
      </c>
      <c r="I143" s="93">
        <v>43318</v>
      </c>
      <c r="J143" s="117">
        <v>43312</v>
      </c>
      <c r="K143" s="169" t="s">
        <v>483</v>
      </c>
      <c r="L143" s="118">
        <v>563</v>
      </c>
      <c r="M143" s="109" t="s">
        <v>136</v>
      </c>
      <c r="N143" s="100" t="s">
        <v>184</v>
      </c>
      <c r="O143" s="109" t="s">
        <v>144</v>
      </c>
      <c r="P143" s="109" t="s">
        <v>139</v>
      </c>
    </row>
    <row r="144" spans="1:16" s="19" customFormat="1" ht="19.899999999999999" customHeight="1" x14ac:dyDescent="0.35">
      <c r="B144" s="104" t="s">
        <v>446</v>
      </c>
      <c r="C144" s="88" t="s">
        <v>523</v>
      </c>
      <c r="D144" s="89" t="s">
        <v>63</v>
      </c>
      <c r="E144" s="89" t="s">
        <v>36</v>
      </c>
      <c r="F144" s="97" t="s">
        <v>32</v>
      </c>
      <c r="G144" s="90" t="s">
        <v>11</v>
      </c>
      <c r="H144" s="107">
        <v>43313</v>
      </c>
      <c r="I144" s="93">
        <v>43318</v>
      </c>
      <c r="J144" s="117">
        <v>43314</v>
      </c>
      <c r="K144" s="169" t="s">
        <v>484</v>
      </c>
      <c r="L144" s="118">
        <v>538.5</v>
      </c>
      <c r="M144" s="109" t="s">
        <v>136</v>
      </c>
      <c r="N144" s="100" t="s">
        <v>184</v>
      </c>
      <c r="O144" s="109" t="s">
        <v>144</v>
      </c>
      <c r="P144" s="109" t="s">
        <v>139</v>
      </c>
    </row>
    <row r="145" spans="2:16" s="19" customFormat="1" ht="19.899999999999999" customHeight="1" x14ac:dyDescent="0.35">
      <c r="B145" s="104" t="s">
        <v>446</v>
      </c>
      <c r="C145" s="88" t="s">
        <v>524</v>
      </c>
      <c r="D145" s="89" t="s">
        <v>62</v>
      </c>
      <c r="E145" s="89" t="s">
        <v>36</v>
      </c>
      <c r="F145" s="97" t="s">
        <v>32</v>
      </c>
      <c r="G145" s="90" t="s">
        <v>596</v>
      </c>
      <c r="H145" s="107">
        <v>43313</v>
      </c>
      <c r="I145" s="93">
        <v>43318</v>
      </c>
      <c r="J145" s="117">
        <v>43312</v>
      </c>
      <c r="K145" s="169" t="s">
        <v>593</v>
      </c>
      <c r="L145" s="118">
        <v>500</v>
      </c>
      <c r="M145" s="109" t="s">
        <v>136</v>
      </c>
      <c r="N145" s="100" t="s">
        <v>184</v>
      </c>
      <c r="O145" s="109" t="s">
        <v>144</v>
      </c>
      <c r="P145" s="109" t="s">
        <v>139</v>
      </c>
    </row>
    <row r="146" spans="2:16" s="19" customFormat="1" ht="19.899999999999999" customHeight="1" x14ac:dyDescent="0.35">
      <c r="B146" s="104" t="s">
        <v>446</v>
      </c>
      <c r="C146" s="88" t="s">
        <v>525</v>
      </c>
      <c r="D146" s="89" t="s">
        <v>89</v>
      </c>
      <c r="E146" s="89" t="s">
        <v>36</v>
      </c>
      <c r="F146" s="97" t="s">
        <v>32</v>
      </c>
      <c r="G146" s="90" t="s">
        <v>596</v>
      </c>
      <c r="H146" s="107">
        <v>43313</v>
      </c>
      <c r="I146" s="93">
        <v>43318</v>
      </c>
      <c r="J146" s="125">
        <v>43312</v>
      </c>
      <c r="K146" s="169" t="s">
        <v>123</v>
      </c>
      <c r="L146" s="126">
        <v>10</v>
      </c>
      <c r="M146" s="109" t="s">
        <v>136</v>
      </c>
      <c r="N146" s="100" t="s">
        <v>184</v>
      </c>
      <c r="O146" s="109" t="s">
        <v>123</v>
      </c>
      <c r="P146" s="109" t="s">
        <v>139</v>
      </c>
    </row>
    <row r="147" spans="2:16" s="19" customFormat="1" ht="19.899999999999999" customHeight="1" x14ac:dyDescent="0.35">
      <c r="B147" s="104" t="s">
        <v>447</v>
      </c>
      <c r="C147" s="88" t="s">
        <v>526</v>
      </c>
      <c r="D147" s="89" t="s">
        <v>468</v>
      </c>
      <c r="E147" s="89" t="s">
        <v>441</v>
      </c>
      <c r="F147" s="97" t="s">
        <v>442</v>
      </c>
      <c r="G147" s="90" t="s">
        <v>598</v>
      </c>
      <c r="H147" s="107">
        <v>43313</v>
      </c>
      <c r="I147" s="93">
        <v>43318</v>
      </c>
      <c r="J147" s="125">
        <v>43313</v>
      </c>
      <c r="K147" s="169" t="s">
        <v>485</v>
      </c>
      <c r="L147" s="126">
        <v>348000</v>
      </c>
      <c r="M147" s="109" t="s">
        <v>136</v>
      </c>
      <c r="N147" s="100" t="s">
        <v>184</v>
      </c>
      <c r="O147" s="109" t="s">
        <v>144</v>
      </c>
      <c r="P147" s="109" t="s">
        <v>139</v>
      </c>
    </row>
    <row r="148" spans="2:16" s="19" customFormat="1" ht="19.899999999999999" customHeight="1" x14ac:dyDescent="0.35">
      <c r="B148" s="104" t="s">
        <v>448</v>
      </c>
      <c r="C148" s="88" t="s">
        <v>527</v>
      </c>
      <c r="D148" s="89" t="s">
        <v>207</v>
      </c>
      <c r="E148" s="89" t="s">
        <v>441</v>
      </c>
      <c r="F148" s="97" t="s">
        <v>208</v>
      </c>
      <c r="G148" s="90" t="s">
        <v>783</v>
      </c>
      <c r="H148" s="107">
        <v>43313</v>
      </c>
      <c r="I148" s="93">
        <v>43320</v>
      </c>
      <c r="J148" s="117">
        <v>43317</v>
      </c>
      <c r="K148" s="169" t="s">
        <v>486</v>
      </c>
      <c r="L148" s="118">
        <v>105741.77</v>
      </c>
      <c r="M148" s="109" t="s">
        <v>136</v>
      </c>
      <c r="N148" s="100" t="s">
        <v>184</v>
      </c>
      <c r="O148" s="109" t="s">
        <v>144</v>
      </c>
      <c r="P148" s="109" t="s">
        <v>139</v>
      </c>
    </row>
    <row r="149" spans="2:16" s="19" customFormat="1" ht="19.899999999999999" customHeight="1" x14ac:dyDescent="0.35">
      <c r="B149" s="104" t="s">
        <v>449</v>
      </c>
      <c r="C149" s="88" t="s">
        <v>528</v>
      </c>
      <c r="D149" s="89" t="s">
        <v>205</v>
      </c>
      <c r="E149" s="89" t="s">
        <v>595</v>
      </c>
      <c r="F149" s="97" t="s">
        <v>206</v>
      </c>
      <c r="G149" s="90" t="s">
        <v>601</v>
      </c>
      <c r="H149" s="107">
        <v>43313</v>
      </c>
      <c r="I149" s="93">
        <v>43322</v>
      </c>
      <c r="J149" s="117">
        <v>43322</v>
      </c>
      <c r="K149" s="169" t="s">
        <v>487</v>
      </c>
      <c r="L149" s="118">
        <v>3678701.9</v>
      </c>
      <c r="M149" s="109" t="s">
        <v>136</v>
      </c>
      <c r="N149" s="100" t="s">
        <v>184</v>
      </c>
      <c r="O149" s="109" t="s">
        <v>144</v>
      </c>
      <c r="P149" s="109" t="s">
        <v>139</v>
      </c>
    </row>
    <row r="150" spans="2:16" s="19" customFormat="1" ht="19.899999999999999" customHeight="1" x14ac:dyDescent="0.35">
      <c r="B150" s="104" t="s">
        <v>450</v>
      </c>
      <c r="C150" s="88" t="s">
        <v>529</v>
      </c>
      <c r="D150" s="89" t="s">
        <v>469</v>
      </c>
      <c r="E150" s="89" t="s">
        <v>595</v>
      </c>
      <c r="F150" s="97" t="s">
        <v>394</v>
      </c>
      <c r="G150" s="90" t="s">
        <v>605</v>
      </c>
      <c r="H150" s="107">
        <v>43313</v>
      </c>
      <c r="I150" s="93">
        <v>43325</v>
      </c>
      <c r="J150" s="117">
        <v>43325</v>
      </c>
      <c r="K150" s="169" t="s">
        <v>488</v>
      </c>
      <c r="L150" s="118">
        <v>446583.73</v>
      </c>
      <c r="M150" s="109" t="s">
        <v>136</v>
      </c>
      <c r="N150" s="100" t="s">
        <v>184</v>
      </c>
      <c r="O150" s="109" t="s">
        <v>144</v>
      </c>
      <c r="P150" s="109" t="s">
        <v>139</v>
      </c>
    </row>
    <row r="151" spans="2:16" s="19" customFormat="1" ht="19.899999999999999" customHeight="1" x14ac:dyDescent="0.35">
      <c r="B151" s="104" t="s">
        <v>451</v>
      </c>
      <c r="C151" s="88" t="s">
        <v>530</v>
      </c>
      <c r="D151" s="89" t="s">
        <v>933</v>
      </c>
      <c r="E151" s="89" t="s">
        <v>595</v>
      </c>
      <c r="F151" s="97" t="s">
        <v>650</v>
      </c>
      <c r="G151" s="90" t="s">
        <v>774</v>
      </c>
      <c r="H151" s="107">
        <v>43313</v>
      </c>
      <c r="I151" s="93">
        <v>43325</v>
      </c>
      <c r="J151" s="117">
        <v>43322</v>
      </c>
      <c r="K151" s="169" t="s">
        <v>489</v>
      </c>
      <c r="L151" s="118">
        <v>781293.29</v>
      </c>
      <c r="M151" s="109" t="s">
        <v>136</v>
      </c>
      <c r="N151" s="100" t="s">
        <v>184</v>
      </c>
      <c r="O151" s="109" t="s">
        <v>144</v>
      </c>
      <c r="P151" s="109" t="s">
        <v>139</v>
      </c>
    </row>
    <row r="152" spans="2:16" s="19" customFormat="1" ht="19.899999999999999" customHeight="1" x14ac:dyDescent="0.35">
      <c r="B152" s="104" t="s">
        <v>452</v>
      </c>
      <c r="C152" s="88" t="s">
        <v>531</v>
      </c>
      <c r="D152" s="89" t="s">
        <v>603</v>
      </c>
      <c r="E152" s="89" t="s">
        <v>441</v>
      </c>
      <c r="F152" s="97" t="s">
        <v>604</v>
      </c>
      <c r="G152" s="90" t="s">
        <v>778</v>
      </c>
      <c r="H152" s="107">
        <v>43313</v>
      </c>
      <c r="I152" s="93">
        <v>43329</v>
      </c>
      <c r="J152" s="117">
        <v>43327</v>
      </c>
      <c r="K152" s="169" t="s">
        <v>490</v>
      </c>
      <c r="L152" s="118">
        <v>347299.65</v>
      </c>
      <c r="M152" s="109" t="s">
        <v>136</v>
      </c>
      <c r="N152" s="100" t="s">
        <v>184</v>
      </c>
      <c r="O152" s="109" t="s">
        <v>144</v>
      </c>
      <c r="P152" s="109" t="s">
        <v>139</v>
      </c>
    </row>
    <row r="153" spans="2:16" s="19" customFormat="1" ht="19.899999999999999" customHeight="1" x14ac:dyDescent="0.35">
      <c r="B153" s="104" t="s">
        <v>453</v>
      </c>
      <c r="C153" s="88" t="s">
        <v>532</v>
      </c>
      <c r="D153" s="89" t="s">
        <v>470</v>
      </c>
      <c r="E153" s="89" t="s">
        <v>36</v>
      </c>
      <c r="F153" s="97" t="s">
        <v>32</v>
      </c>
      <c r="G153" s="90" t="s">
        <v>11</v>
      </c>
      <c r="H153" s="107">
        <v>43313</v>
      </c>
      <c r="I153" s="93">
        <v>43334</v>
      </c>
      <c r="J153" s="117">
        <v>43329</v>
      </c>
      <c r="K153" s="169" t="s">
        <v>491</v>
      </c>
      <c r="L153" s="118">
        <v>165</v>
      </c>
      <c r="M153" s="109" t="s">
        <v>136</v>
      </c>
      <c r="N153" s="100" t="s">
        <v>184</v>
      </c>
      <c r="O153" s="109" t="s">
        <v>144</v>
      </c>
      <c r="P153" s="109" t="s">
        <v>139</v>
      </c>
    </row>
    <row r="154" spans="2:16" s="19" customFormat="1" ht="19.899999999999999" customHeight="1" x14ac:dyDescent="0.35">
      <c r="B154" s="104" t="s">
        <v>453</v>
      </c>
      <c r="C154" s="88" t="s">
        <v>533</v>
      </c>
      <c r="D154" s="89" t="s">
        <v>63</v>
      </c>
      <c r="E154" s="89" t="s">
        <v>36</v>
      </c>
      <c r="F154" s="97" t="s">
        <v>32</v>
      </c>
      <c r="G154" s="90" t="s">
        <v>11</v>
      </c>
      <c r="H154" s="107">
        <v>43313</v>
      </c>
      <c r="I154" s="93">
        <v>43334</v>
      </c>
      <c r="J154" s="117">
        <v>43328</v>
      </c>
      <c r="K154" s="169" t="s">
        <v>492</v>
      </c>
      <c r="L154" s="118">
        <v>339.5</v>
      </c>
      <c r="M154" s="109" t="s">
        <v>136</v>
      </c>
      <c r="N154" s="100" t="s">
        <v>184</v>
      </c>
      <c r="O154" s="109" t="s">
        <v>144</v>
      </c>
      <c r="P154" s="109" t="s">
        <v>139</v>
      </c>
    </row>
    <row r="155" spans="2:16" s="19" customFormat="1" ht="19.899999999999999" customHeight="1" x14ac:dyDescent="0.35">
      <c r="B155" s="104" t="s">
        <v>454</v>
      </c>
      <c r="C155" s="88" t="s">
        <v>534</v>
      </c>
      <c r="D155" s="89" t="s">
        <v>21</v>
      </c>
      <c r="E155" s="89" t="s">
        <v>36</v>
      </c>
      <c r="F155" s="97" t="s">
        <v>32</v>
      </c>
      <c r="G155" s="90" t="s">
        <v>597</v>
      </c>
      <c r="H155" s="107">
        <v>43313</v>
      </c>
      <c r="I155" s="93">
        <v>43334</v>
      </c>
      <c r="J155" s="117">
        <v>43328</v>
      </c>
      <c r="K155" s="169" t="s">
        <v>493</v>
      </c>
      <c r="L155" s="118">
        <v>324</v>
      </c>
      <c r="M155" s="109" t="s">
        <v>136</v>
      </c>
      <c r="N155" s="100" t="s">
        <v>184</v>
      </c>
      <c r="O155" s="109" t="s">
        <v>144</v>
      </c>
      <c r="P155" s="109" t="s">
        <v>139</v>
      </c>
    </row>
    <row r="156" spans="2:16" s="19" customFormat="1" ht="19.899999999999999" customHeight="1" x14ac:dyDescent="0.35">
      <c r="B156" s="104" t="s">
        <v>454</v>
      </c>
      <c r="C156" s="88" t="s">
        <v>535</v>
      </c>
      <c r="D156" s="89" t="s">
        <v>606</v>
      </c>
      <c r="E156" s="89" t="s">
        <v>36</v>
      </c>
      <c r="F156" s="97" t="s">
        <v>32</v>
      </c>
      <c r="G156" s="90" t="s">
        <v>5</v>
      </c>
      <c r="H156" s="107">
        <v>43313</v>
      </c>
      <c r="I156" s="93">
        <v>43334</v>
      </c>
      <c r="J156" s="117">
        <v>43327</v>
      </c>
      <c r="K156" s="169" t="s">
        <v>494</v>
      </c>
      <c r="L156" s="118">
        <v>915.27</v>
      </c>
      <c r="M156" s="109" t="s">
        <v>136</v>
      </c>
      <c r="N156" s="100" t="s">
        <v>184</v>
      </c>
      <c r="O156" s="109" t="s">
        <v>144</v>
      </c>
      <c r="P156" s="109" t="s">
        <v>139</v>
      </c>
    </row>
    <row r="157" spans="2:16" s="19" customFormat="1" ht="19.899999999999999" customHeight="1" x14ac:dyDescent="0.35">
      <c r="B157" s="104" t="s">
        <v>454</v>
      </c>
      <c r="C157" s="88" t="s">
        <v>536</v>
      </c>
      <c r="D157" s="89" t="s">
        <v>772</v>
      </c>
      <c r="E157" s="89" t="s">
        <v>36</v>
      </c>
      <c r="F157" s="97" t="s">
        <v>32</v>
      </c>
      <c r="G157" s="90" t="s">
        <v>5</v>
      </c>
      <c r="H157" s="107">
        <v>43313</v>
      </c>
      <c r="I157" s="93">
        <v>43334</v>
      </c>
      <c r="J157" s="117">
        <v>43329</v>
      </c>
      <c r="K157" s="169" t="s">
        <v>495</v>
      </c>
      <c r="L157" s="118">
        <v>920.2</v>
      </c>
      <c r="M157" s="109" t="s">
        <v>136</v>
      </c>
      <c r="N157" s="100" t="s">
        <v>184</v>
      </c>
      <c r="O157" s="109" t="s">
        <v>144</v>
      </c>
      <c r="P157" s="109" t="s">
        <v>139</v>
      </c>
    </row>
    <row r="158" spans="2:16" s="19" customFormat="1" ht="19.899999999999999" customHeight="1" x14ac:dyDescent="0.35">
      <c r="B158" s="104" t="s">
        <v>455</v>
      </c>
      <c r="C158" s="88" t="s">
        <v>537</v>
      </c>
      <c r="D158" s="89" t="s">
        <v>21</v>
      </c>
      <c r="E158" s="89" t="s">
        <v>36</v>
      </c>
      <c r="F158" s="97" t="s">
        <v>32</v>
      </c>
      <c r="G158" s="90" t="s">
        <v>597</v>
      </c>
      <c r="H158" s="107">
        <v>43313</v>
      </c>
      <c r="I158" s="93">
        <v>43334</v>
      </c>
      <c r="J158" s="117">
        <v>43332</v>
      </c>
      <c r="K158" s="169" t="s">
        <v>496</v>
      </c>
      <c r="L158" s="118">
        <v>98</v>
      </c>
      <c r="M158" s="109" t="s">
        <v>136</v>
      </c>
      <c r="N158" s="100" t="s">
        <v>184</v>
      </c>
      <c r="O158" s="109" t="s">
        <v>144</v>
      </c>
      <c r="P158" s="109" t="s">
        <v>139</v>
      </c>
    </row>
    <row r="159" spans="2:16" s="19" customFormat="1" ht="19.899999999999999" customHeight="1" x14ac:dyDescent="0.35">
      <c r="B159" s="104" t="s">
        <v>455</v>
      </c>
      <c r="C159" s="88" t="s">
        <v>538</v>
      </c>
      <c r="D159" s="89" t="s">
        <v>472</v>
      </c>
      <c r="E159" s="89" t="s">
        <v>36</v>
      </c>
      <c r="F159" s="97" t="s">
        <v>32</v>
      </c>
      <c r="G159" s="90" t="s">
        <v>475</v>
      </c>
      <c r="H159" s="107">
        <v>43313</v>
      </c>
      <c r="I159" s="93">
        <v>43334</v>
      </c>
      <c r="J159" s="117">
        <v>43332</v>
      </c>
      <c r="K159" s="169" t="s">
        <v>497</v>
      </c>
      <c r="L159" s="118">
        <v>700</v>
      </c>
      <c r="M159" s="109" t="s">
        <v>136</v>
      </c>
      <c r="N159" s="100" t="s">
        <v>184</v>
      </c>
      <c r="O159" s="109" t="s">
        <v>144</v>
      </c>
      <c r="P159" s="109" t="s">
        <v>139</v>
      </c>
    </row>
    <row r="160" spans="2:16" s="19" customFormat="1" ht="19.899999999999999" customHeight="1" x14ac:dyDescent="0.35">
      <c r="B160" s="104" t="s">
        <v>455</v>
      </c>
      <c r="C160" s="88" t="s">
        <v>539</v>
      </c>
      <c r="D160" s="89" t="s">
        <v>470</v>
      </c>
      <c r="E160" s="89" t="s">
        <v>36</v>
      </c>
      <c r="F160" s="97" t="s">
        <v>32</v>
      </c>
      <c r="G160" s="90" t="s">
        <v>11</v>
      </c>
      <c r="H160" s="107">
        <v>43313</v>
      </c>
      <c r="I160" s="93">
        <v>43334</v>
      </c>
      <c r="J160" s="117">
        <v>43332</v>
      </c>
      <c r="K160" s="169" t="s">
        <v>498</v>
      </c>
      <c r="L160" s="118">
        <v>267</v>
      </c>
      <c r="M160" s="109" t="s">
        <v>136</v>
      </c>
      <c r="N160" s="100" t="s">
        <v>184</v>
      </c>
      <c r="O160" s="109" t="s">
        <v>144</v>
      </c>
      <c r="P160" s="109" t="s">
        <v>139</v>
      </c>
    </row>
    <row r="161" spans="2:16" s="19" customFormat="1" ht="19.899999999999999" customHeight="1" x14ac:dyDescent="0.35">
      <c r="B161" s="104" t="s">
        <v>455</v>
      </c>
      <c r="C161" s="88" t="s">
        <v>540</v>
      </c>
      <c r="D161" s="89" t="s">
        <v>607</v>
      </c>
      <c r="E161" s="89" t="s">
        <v>36</v>
      </c>
      <c r="F161" s="97" t="s">
        <v>32</v>
      </c>
      <c r="G161" s="90" t="s">
        <v>37</v>
      </c>
      <c r="H161" s="107">
        <v>43313</v>
      </c>
      <c r="I161" s="93">
        <v>43334</v>
      </c>
      <c r="J161" s="117">
        <v>43325</v>
      </c>
      <c r="K161" s="169" t="s">
        <v>499</v>
      </c>
      <c r="L161" s="118">
        <v>100</v>
      </c>
      <c r="M161" s="109" t="s">
        <v>136</v>
      </c>
      <c r="N161" s="100" t="s">
        <v>184</v>
      </c>
      <c r="O161" s="109" t="s">
        <v>144</v>
      </c>
      <c r="P161" s="109" t="s">
        <v>139</v>
      </c>
    </row>
    <row r="162" spans="2:16" s="19" customFormat="1" ht="19.899999999999999" customHeight="1" x14ac:dyDescent="0.35">
      <c r="B162" s="104" t="s">
        <v>455</v>
      </c>
      <c r="C162" s="88" t="s">
        <v>541</v>
      </c>
      <c r="D162" s="89" t="s">
        <v>466</v>
      </c>
      <c r="E162" s="89" t="s">
        <v>36</v>
      </c>
      <c r="F162" s="97" t="s">
        <v>32</v>
      </c>
      <c r="G162" s="90" t="s">
        <v>11</v>
      </c>
      <c r="H162" s="107">
        <v>43313</v>
      </c>
      <c r="I162" s="93">
        <v>43334</v>
      </c>
      <c r="J162" s="117">
        <v>43329</v>
      </c>
      <c r="K162" s="169" t="s">
        <v>24</v>
      </c>
      <c r="L162" s="118">
        <v>78</v>
      </c>
      <c r="M162" s="109" t="s">
        <v>136</v>
      </c>
      <c r="N162" s="100" t="s">
        <v>184</v>
      </c>
      <c r="O162" s="109" t="s">
        <v>123</v>
      </c>
      <c r="P162" s="109" t="s">
        <v>139</v>
      </c>
    </row>
    <row r="163" spans="2:16" s="19" customFormat="1" ht="19.899999999999999" customHeight="1" x14ac:dyDescent="0.35">
      <c r="B163" s="104" t="s">
        <v>455</v>
      </c>
      <c r="C163" s="88" t="s">
        <v>542</v>
      </c>
      <c r="D163" s="89" t="s">
        <v>466</v>
      </c>
      <c r="E163" s="89" t="s">
        <v>36</v>
      </c>
      <c r="F163" s="97" t="s">
        <v>32</v>
      </c>
      <c r="G163" s="90" t="s">
        <v>11</v>
      </c>
      <c r="H163" s="107">
        <v>43313</v>
      </c>
      <c r="I163" s="93">
        <v>43334</v>
      </c>
      <c r="J163" s="117">
        <v>43327</v>
      </c>
      <c r="K163" s="169" t="s">
        <v>24</v>
      </c>
      <c r="L163" s="118">
        <v>50</v>
      </c>
      <c r="M163" s="109" t="s">
        <v>136</v>
      </c>
      <c r="N163" s="100" t="s">
        <v>184</v>
      </c>
      <c r="O163" s="109" t="s">
        <v>123</v>
      </c>
      <c r="P163" s="109" t="s">
        <v>139</v>
      </c>
    </row>
    <row r="164" spans="2:16" s="19" customFormat="1" ht="19.899999999999999" customHeight="1" x14ac:dyDescent="0.35">
      <c r="B164" s="104" t="s">
        <v>456</v>
      </c>
      <c r="C164" s="88" t="s">
        <v>543</v>
      </c>
      <c r="D164" s="89" t="s">
        <v>63</v>
      </c>
      <c r="E164" s="89" t="s">
        <v>36</v>
      </c>
      <c r="F164" s="97" t="s">
        <v>32</v>
      </c>
      <c r="G164" s="90" t="s">
        <v>11</v>
      </c>
      <c r="H164" s="107">
        <v>43313</v>
      </c>
      <c r="I164" s="93">
        <v>43339</v>
      </c>
      <c r="J164" s="117">
        <v>43326</v>
      </c>
      <c r="K164" s="169" t="s">
        <v>500</v>
      </c>
      <c r="L164" s="118">
        <v>520.5</v>
      </c>
      <c r="M164" s="109" t="s">
        <v>136</v>
      </c>
      <c r="N164" s="100" t="s">
        <v>184</v>
      </c>
      <c r="O164" s="109" t="s">
        <v>144</v>
      </c>
      <c r="P164" s="109" t="s">
        <v>139</v>
      </c>
    </row>
    <row r="165" spans="2:16" s="19" customFormat="1" ht="19.899999999999999" customHeight="1" x14ac:dyDescent="0.35">
      <c r="B165" s="104" t="s">
        <v>456</v>
      </c>
      <c r="C165" s="88" t="s">
        <v>544</v>
      </c>
      <c r="D165" s="89" t="s">
        <v>471</v>
      </c>
      <c r="E165" s="89" t="s">
        <v>36</v>
      </c>
      <c r="F165" s="97" t="s">
        <v>32</v>
      </c>
      <c r="G165" s="90" t="s">
        <v>5</v>
      </c>
      <c r="H165" s="107">
        <v>43313</v>
      </c>
      <c r="I165" s="93">
        <v>43339</v>
      </c>
      <c r="J165" s="117">
        <v>43327</v>
      </c>
      <c r="K165" s="169" t="s">
        <v>501</v>
      </c>
      <c r="L165" s="118">
        <v>1285.24</v>
      </c>
      <c r="M165" s="109" t="s">
        <v>136</v>
      </c>
      <c r="N165" s="100" t="s">
        <v>184</v>
      </c>
      <c r="O165" s="109" t="s">
        <v>144</v>
      </c>
      <c r="P165" s="109" t="s">
        <v>139</v>
      </c>
    </row>
    <row r="166" spans="2:16" s="19" customFormat="1" ht="19.899999999999999" customHeight="1" x14ac:dyDescent="0.35">
      <c r="B166" s="104" t="s">
        <v>457</v>
      </c>
      <c r="C166" s="88" t="s">
        <v>545</v>
      </c>
      <c r="D166" s="89" t="s">
        <v>473</v>
      </c>
      <c r="E166" s="89" t="s">
        <v>441</v>
      </c>
      <c r="F166" s="97" t="s">
        <v>608</v>
      </c>
      <c r="G166" s="90" t="s">
        <v>609</v>
      </c>
      <c r="H166" s="107">
        <v>43313</v>
      </c>
      <c r="I166" s="93">
        <v>43339</v>
      </c>
      <c r="J166" s="117">
        <v>43336</v>
      </c>
      <c r="K166" s="169" t="s">
        <v>502</v>
      </c>
      <c r="L166" s="118">
        <v>23200</v>
      </c>
      <c r="M166" s="109" t="s">
        <v>136</v>
      </c>
      <c r="N166" s="100" t="s">
        <v>184</v>
      </c>
      <c r="O166" s="109" t="s">
        <v>144</v>
      </c>
      <c r="P166" s="109" t="s">
        <v>139</v>
      </c>
    </row>
    <row r="167" spans="2:16" s="19" customFormat="1" ht="19.899999999999999" customHeight="1" x14ac:dyDescent="0.35">
      <c r="B167" s="104" t="s">
        <v>458</v>
      </c>
      <c r="C167" s="88" t="s">
        <v>546</v>
      </c>
      <c r="D167" s="89" t="s">
        <v>473</v>
      </c>
      <c r="E167" s="89" t="s">
        <v>441</v>
      </c>
      <c r="F167" s="97" t="s">
        <v>608</v>
      </c>
      <c r="G167" s="90" t="s">
        <v>610</v>
      </c>
      <c r="H167" s="107">
        <v>43313</v>
      </c>
      <c r="I167" s="93">
        <v>43336</v>
      </c>
      <c r="J167" s="117">
        <v>43336</v>
      </c>
      <c r="K167" s="169" t="s">
        <v>503</v>
      </c>
      <c r="L167" s="118">
        <v>23200</v>
      </c>
      <c r="M167" s="109" t="s">
        <v>136</v>
      </c>
      <c r="N167" s="100" t="s">
        <v>184</v>
      </c>
      <c r="O167" s="109" t="s">
        <v>144</v>
      </c>
      <c r="P167" s="109" t="s">
        <v>139</v>
      </c>
    </row>
    <row r="168" spans="2:16" s="19" customFormat="1" ht="19.899999999999999" customHeight="1" x14ac:dyDescent="0.35">
      <c r="B168" s="104" t="s">
        <v>459</v>
      </c>
      <c r="C168" s="88" t="s">
        <v>547</v>
      </c>
      <c r="D168" s="89" t="s">
        <v>205</v>
      </c>
      <c r="E168" s="89" t="s">
        <v>595</v>
      </c>
      <c r="F168" s="97" t="s">
        <v>206</v>
      </c>
      <c r="G168" s="90" t="s">
        <v>602</v>
      </c>
      <c r="H168" s="107">
        <v>43313</v>
      </c>
      <c r="I168" s="93">
        <v>43341</v>
      </c>
      <c r="J168" s="117">
        <v>43334</v>
      </c>
      <c r="K168" s="169" t="s">
        <v>504</v>
      </c>
      <c r="L168" s="118">
        <v>2432992.96</v>
      </c>
      <c r="M168" s="109" t="s">
        <v>136</v>
      </c>
      <c r="N168" s="100" t="s">
        <v>184</v>
      </c>
      <c r="O168" s="109" t="s">
        <v>144</v>
      </c>
      <c r="P168" s="109" t="s">
        <v>139</v>
      </c>
    </row>
    <row r="169" spans="2:16" s="19" customFormat="1" ht="19.899999999999999" customHeight="1" x14ac:dyDescent="0.35">
      <c r="B169" s="104" t="s">
        <v>460</v>
      </c>
      <c r="C169" s="88" t="s">
        <v>548</v>
      </c>
      <c r="D169" s="89" t="s">
        <v>474</v>
      </c>
      <c r="E169" s="89" t="s">
        <v>36</v>
      </c>
      <c r="F169" s="97" t="s">
        <v>32</v>
      </c>
      <c r="G169" s="90" t="s">
        <v>18</v>
      </c>
      <c r="H169" s="107">
        <v>43313</v>
      </c>
      <c r="I169" s="93">
        <v>43341</v>
      </c>
      <c r="J169" s="117">
        <v>43334</v>
      </c>
      <c r="K169" s="169" t="s">
        <v>505</v>
      </c>
      <c r="L169" s="118">
        <v>650</v>
      </c>
      <c r="M169" s="109" t="s">
        <v>136</v>
      </c>
      <c r="N169" s="100" t="s">
        <v>594</v>
      </c>
      <c r="O169" s="109" t="s">
        <v>144</v>
      </c>
      <c r="P169" s="109" t="s">
        <v>139</v>
      </c>
    </row>
    <row r="170" spans="2:16" s="19" customFormat="1" ht="19.899999999999999" customHeight="1" x14ac:dyDescent="0.35">
      <c r="B170" s="104" t="s">
        <v>460</v>
      </c>
      <c r="C170" s="88" t="s">
        <v>549</v>
      </c>
      <c r="D170" s="89" t="s">
        <v>474</v>
      </c>
      <c r="E170" s="89" t="s">
        <v>36</v>
      </c>
      <c r="F170" s="97" t="s">
        <v>32</v>
      </c>
      <c r="G170" s="90" t="s">
        <v>11</v>
      </c>
      <c r="H170" s="107">
        <v>43313</v>
      </c>
      <c r="I170" s="93">
        <v>43341</v>
      </c>
      <c r="J170" s="117">
        <v>43334</v>
      </c>
      <c r="K170" s="169" t="s">
        <v>506</v>
      </c>
      <c r="L170" s="118">
        <v>80.010000000000005</v>
      </c>
      <c r="M170" s="109" t="s">
        <v>136</v>
      </c>
      <c r="N170" s="100" t="s">
        <v>594</v>
      </c>
      <c r="O170" s="109" t="s">
        <v>144</v>
      </c>
      <c r="P170" s="109" t="s">
        <v>139</v>
      </c>
    </row>
    <row r="171" spans="2:16" s="19" customFormat="1" ht="19.899999999999999" customHeight="1" x14ac:dyDescent="0.35">
      <c r="B171" s="104" t="s">
        <v>460</v>
      </c>
      <c r="C171" s="88" t="s">
        <v>550</v>
      </c>
      <c r="D171" s="89" t="s">
        <v>63</v>
      </c>
      <c r="E171" s="89" t="s">
        <v>36</v>
      </c>
      <c r="F171" s="97" t="s">
        <v>32</v>
      </c>
      <c r="G171" s="90" t="s">
        <v>11</v>
      </c>
      <c r="H171" s="107">
        <v>43313</v>
      </c>
      <c r="I171" s="93">
        <v>43341</v>
      </c>
      <c r="J171" s="117">
        <v>43334</v>
      </c>
      <c r="K171" s="169" t="s">
        <v>507</v>
      </c>
      <c r="L171" s="118">
        <v>341.5</v>
      </c>
      <c r="M171" s="109" t="s">
        <v>136</v>
      </c>
      <c r="N171" s="100" t="s">
        <v>594</v>
      </c>
      <c r="O171" s="109" t="s">
        <v>144</v>
      </c>
      <c r="P171" s="109" t="s">
        <v>139</v>
      </c>
    </row>
    <row r="172" spans="2:16" s="19" customFormat="1" ht="19.899999999999999" customHeight="1" x14ac:dyDescent="0.35">
      <c r="B172" s="104" t="s">
        <v>460</v>
      </c>
      <c r="C172" s="88" t="s">
        <v>551</v>
      </c>
      <c r="D172" s="89" t="s">
        <v>63</v>
      </c>
      <c r="E172" s="89" t="s">
        <v>36</v>
      </c>
      <c r="F172" s="97" t="s">
        <v>32</v>
      </c>
      <c r="G172" s="90" t="s">
        <v>11</v>
      </c>
      <c r="H172" s="107">
        <v>43313</v>
      </c>
      <c r="I172" s="93">
        <v>43341</v>
      </c>
      <c r="J172" s="117">
        <v>43336</v>
      </c>
      <c r="K172" s="169" t="s">
        <v>508</v>
      </c>
      <c r="L172" s="118">
        <v>178</v>
      </c>
      <c r="M172" s="109" t="s">
        <v>136</v>
      </c>
      <c r="N172" s="100" t="s">
        <v>594</v>
      </c>
      <c r="O172" s="109" t="s">
        <v>144</v>
      </c>
      <c r="P172" s="109" t="s">
        <v>139</v>
      </c>
    </row>
    <row r="173" spans="2:16" s="19" customFormat="1" ht="19.899999999999999" customHeight="1" x14ac:dyDescent="0.35">
      <c r="B173" s="104" t="s">
        <v>461</v>
      </c>
      <c r="C173" s="88" t="s">
        <v>552</v>
      </c>
      <c r="D173" s="89" t="s">
        <v>463</v>
      </c>
      <c r="E173" s="89" t="s">
        <v>36</v>
      </c>
      <c r="F173" s="97" t="s">
        <v>32</v>
      </c>
      <c r="G173" s="90" t="s">
        <v>5</v>
      </c>
      <c r="H173" s="107">
        <v>43313</v>
      </c>
      <c r="I173" s="93">
        <v>43341</v>
      </c>
      <c r="J173" s="117">
        <v>43340</v>
      </c>
      <c r="K173" s="169" t="s">
        <v>509</v>
      </c>
      <c r="L173" s="118">
        <v>500</v>
      </c>
      <c r="M173" s="109" t="s">
        <v>136</v>
      </c>
      <c r="N173" s="100" t="s">
        <v>184</v>
      </c>
      <c r="O173" s="109" t="s">
        <v>144</v>
      </c>
      <c r="P173" s="109" t="s">
        <v>139</v>
      </c>
    </row>
    <row r="174" spans="2:16" s="19" customFormat="1" ht="19.899999999999999" customHeight="1" x14ac:dyDescent="0.35">
      <c r="B174" s="104" t="s">
        <v>462</v>
      </c>
      <c r="C174" s="88" t="s">
        <v>553</v>
      </c>
      <c r="D174" s="89" t="s">
        <v>63</v>
      </c>
      <c r="E174" s="89" t="s">
        <v>36</v>
      </c>
      <c r="F174" s="97" t="s">
        <v>32</v>
      </c>
      <c r="G174" s="90" t="s">
        <v>11</v>
      </c>
      <c r="H174" s="107">
        <v>43313</v>
      </c>
      <c r="I174" s="93">
        <v>43348</v>
      </c>
      <c r="J174" s="117">
        <v>43319</v>
      </c>
      <c r="K174" s="169" t="s">
        <v>510</v>
      </c>
      <c r="L174" s="118">
        <v>474.5</v>
      </c>
      <c r="M174" s="109" t="s">
        <v>136</v>
      </c>
      <c r="N174" s="100" t="s">
        <v>184</v>
      </c>
      <c r="O174" s="109" t="s">
        <v>144</v>
      </c>
      <c r="P174" s="109" t="s">
        <v>139</v>
      </c>
    </row>
    <row r="175" spans="2:16" s="19" customFormat="1" ht="19.899999999999999" customHeight="1" x14ac:dyDescent="0.35">
      <c r="B175" s="104" t="s">
        <v>435</v>
      </c>
      <c r="C175" s="88" t="s">
        <v>574</v>
      </c>
      <c r="D175" s="89" t="s">
        <v>4</v>
      </c>
      <c r="E175" s="89" t="s">
        <v>36</v>
      </c>
      <c r="F175" s="97" t="s">
        <v>611</v>
      </c>
      <c r="G175" s="90" t="s">
        <v>619</v>
      </c>
      <c r="H175" s="107">
        <v>43313</v>
      </c>
      <c r="I175" s="117">
        <v>43327</v>
      </c>
      <c r="J175" s="108">
        <v>43346</v>
      </c>
      <c r="K175" s="169" t="s">
        <v>555</v>
      </c>
      <c r="L175" s="118">
        <v>87820.34</v>
      </c>
      <c r="M175" s="109" t="s">
        <v>136</v>
      </c>
      <c r="N175" s="100" t="s">
        <v>184</v>
      </c>
      <c r="O175" s="109" t="s">
        <v>138</v>
      </c>
      <c r="P175" s="109" t="s">
        <v>139</v>
      </c>
    </row>
    <row r="176" spans="2:16" s="19" customFormat="1" ht="19.899999999999999" customHeight="1" x14ac:dyDescent="0.35">
      <c r="B176" s="104" t="s">
        <v>435</v>
      </c>
      <c r="C176" s="88" t="s">
        <v>575</v>
      </c>
      <c r="D176" s="89" t="s">
        <v>4</v>
      </c>
      <c r="E176" s="89" t="s">
        <v>36</v>
      </c>
      <c r="F176" s="97" t="s">
        <v>611</v>
      </c>
      <c r="G176" s="90" t="s">
        <v>620</v>
      </c>
      <c r="H176" s="107">
        <v>43313</v>
      </c>
      <c r="I176" s="117">
        <v>43342</v>
      </c>
      <c r="J176" s="108">
        <v>43346</v>
      </c>
      <c r="K176" s="169" t="s">
        <v>556</v>
      </c>
      <c r="L176" s="118">
        <v>55609.35</v>
      </c>
      <c r="M176" s="109" t="s">
        <v>136</v>
      </c>
      <c r="N176" s="100" t="s">
        <v>184</v>
      </c>
      <c r="O176" s="109" t="s">
        <v>138</v>
      </c>
      <c r="P176" s="109" t="s">
        <v>139</v>
      </c>
    </row>
    <row r="177" spans="2:16" s="19" customFormat="1" ht="19.899999999999999" customHeight="1" x14ac:dyDescent="0.35">
      <c r="B177" s="104" t="s">
        <v>435</v>
      </c>
      <c r="C177" s="88" t="s">
        <v>581</v>
      </c>
      <c r="D177" s="89" t="s">
        <v>6</v>
      </c>
      <c r="E177" s="89" t="s">
        <v>36</v>
      </c>
      <c r="F177" s="97" t="s">
        <v>35</v>
      </c>
      <c r="G177" s="90" t="s">
        <v>627</v>
      </c>
      <c r="H177" s="107">
        <v>43313</v>
      </c>
      <c r="I177" s="117">
        <v>43327</v>
      </c>
      <c r="J177" s="108">
        <v>43334</v>
      </c>
      <c r="K177" s="169" t="s">
        <v>557</v>
      </c>
      <c r="L177" s="118">
        <v>5700.11</v>
      </c>
      <c r="M177" s="109" t="s">
        <v>136</v>
      </c>
      <c r="N177" s="100" t="s">
        <v>258</v>
      </c>
      <c r="O177" s="109" t="s">
        <v>138</v>
      </c>
      <c r="P177" s="109" t="s">
        <v>139</v>
      </c>
    </row>
    <row r="178" spans="2:16" s="19" customFormat="1" ht="19.899999999999999" customHeight="1" x14ac:dyDescent="0.35">
      <c r="B178" s="104" t="s">
        <v>435</v>
      </c>
      <c r="C178" s="88" t="s">
        <v>582</v>
      </c>
      <c r="D178" s="89" t="s">
        <v>6</v>
      </c>
      <c r="E178" s="89" t="s">
        <v>36</v>
      </c>
      <c r="F178" s="97" t="s">
        <v>35</v>
      </c>
      <c r="G178" s="90" t="s">
        <v>643</v>
      </c>
      <c r="H178" s="107">
        <v>43313</v>
      </c>
      <c r="I178" s="117">
        <v>43342</v>
      </c>
      <c r="J178" s="108">
        <v>43354</v>
      </c>
      <c r="K178" s="169" t="s">
        <v>558</v>
      </c>
      <c r="L178" s="118">
        <f>5700.11+846.44</f>
        <v>6546.5499999999993</v>
      </c>
      <c r="M178" s="109" t="s">
        <v>136</v>
      </c>
      <c r="N178" s="100" t="s">
        <v>258</v>
      </c>
      <c r="O178" s="109" t="s">
        <v>138</v>
      </c>
      <c r="P178" s="109" t="s">
        <v>139</v>
      </c>
    </row>
    <row r="179" spans="2:16" s="19" customFormat="1" ht="19.899999999999999" customHeight="1" x14ac:dyDescent="0.35">
      <c r="B179" s="104" t="s">
        <v>435</v>
      </c>
      <c r="C179" s="88" t="s">
        <v>580</v>
      </c>
      <c r="D179" s="89" t="s">
        <v>91</v>
      </c>
      <c r="E179" s="89" t="s">
        <v>36</v>
      </c>
      <c r="F179" s="97" t="s">
        <v>35</v>
      </c>
      <c r="G179" s="90" t="s">
        <v>637</v>
      </c>
      <c r="H179" s="107">
        <v>43313</v>
      </c>
      <c r="I179" s="117">
        <v>43327</v>
      </c>
      <c r="J179" s="108">
        <v>43334</v>
      </c>
      <c r="K179" s="169" t="s">
        <v>559</v>
      </c>
      <c r="L179" s="118">
        <v>15991.6</v>
      </c>
      <c r="M179" s="109" t="s">
        <v>136</v>
      </c>
      <c r="N179" s="100" t="s">
        <v>258</v>
      </c>
      <c r="O179" s="109" t="s">
        <v>138</v>
      </c>
      <c r="P179" s="109" t="s">
        <v>139</v>
      </c>
    </row>
    <row r="180" spans="2:16" s="19" customFormat="1" ht="19.899999999999999" customHeight="1" x14ac:dyDescent="0.35">
      <c r="B180" s="104" t="s">
        <v>435</v>
      </c>
      <c r="C180" s="88" t="s">
        <v>577</v>
      </c>
      <c r="D180" s="89" t="s">
        <v>60</v>
      </c>
      <c r="E180" s="89" t="s">
        <v>38</v>
      </c>
      <c r="F180" s="97" t="s">
        <v>35</v>
      </c>
      <c r="G180" s="90" t="s">
        <v>627</v>
      </c>
      <c r="H180" s="107">
        <v>43313</v>
      </c>
      <c r="I180" s="117">
        <v>43327</v>
      </c>
      <c r="J180" s="108">
        <v>43334</v>
      </c>
      <c r="K180" s="169" t="s">
        <v>560</v>
      </c>
      <c r="L180" s="118">
        <v>2609.84</v>
      </c>
      <c r="M180" s="109" t="s">
        <v>136</v>
      </c>
      <c r="N180" s="100" t="s">
        <v>258</v>
      </c>
      <c r="O180" s="109" t="s">
        <v>138</v>
      </c>
      <c r="P180" s="109" t="s">
        <v>139</v>
      </c>
    </row>
    <row r="181" spans="2:16" s="19" customFormat="1" ht="19.899999999999999" customHeight="1" x14ac:dyDescent="0.35">
      <c r="B181" s="104" t="s">
        <v>435</v>
      </c>
      <c r="C181" s="88" t="s">
        <v>583</v>
      </c>
      <c r="D181" s="89" t="s">
        <v>60</v>
      </c>
      <c r="E181" s="89" t="s">
        <v>38</v>
      </c>
      <c r="F181" s="97" t="s">
        <v>35</v>
      </c>
      <c r="G181" s="90" t="s">
        <v>638</v>
      </c>
      <c r="H181" s="107">
        <v>43313</v>
      </c>
      <c r="I181" s="117">
        <v>43342</v>
      </c>
      <c r="J181" s="108">
        <v>43343</v>
      </c>
      <c r="K181" s="169" t="s">
        <v>561</v>
      </c>
      <c r="L181" s="118">
        <f>5741.48+293.63</f>
        <v>6035.11</v>
      </c>
      <c r="M181" s="109" t="s">
        <v>136</v>
      </c>
      <c r="N181" s="100" t="s">
        <v>258</v>
      </c>
      <c r="O181" s="109" t="s">
        <v>138</v>
      </c>
      <c r="P181" s="109" t="s">
        <v>139</v>
      </c>
    </row>
    <row r="182" spans="2:16" s="19" customFormat="1" ht="19.899999999999999" customHeight="1" x14ac:dyDescent="0.35">
      <c r="B182" s="104" t="s">
        <v>435</v>
      </c>
      <c r="C182" s="88" t="s">
        <v>576</v>
      </c>
      <c r="D182" s="89" t="s">
        <v>92</v>
      </c>
      <c r="E182" s="89" t="s">
        <v>36</v>
      </c>
      <c r="F182" s="97" t="s">
        <v>35</v>
      </c>
      <c r="G182" s="90" t="s">
        <v>627</v>
      </c>
      <c r="H182" s="107">
        <v>43313</v>
      </c>
      <c r="I182" s="117">
        <v>43327</v>
      </c>
      <c r="J182" s="108">
        <v>43334</v>
      </c>
      <c r="K182" s="169" t="s">
        <v>562</v>
      </c>
      <c r="L182" s="118">
        <v>5738.59</v>
      </c>
      <c r="M182" s="109" t="s">
        <v>136</v>
      </c>
      <c r="N182" s="100" t="s">
        <v>258</v>
      </c>
      <c r="O182" s="109" t="s">
        <v>138</v>
      </c>
      <c r="P182" s="109" t="s">
        <v>139</v>
      </c>
    </row>
    <row r="183" spans="2:16" s="19" customFormat="1" ht="19.899999999999999" customHeight="1" x14ac:dyDescent="0.35">
      <c r="B183" s="104" t="s">
        <v>435</v>
      </c>
      <c r="C183" s="88" t="s">
        <v>578</v>
      </c>
      <c r="D183" s="89" t="s">
        <v>92</v>
      </c>
      <c r="E183" s="89" t="s">
        <v>36</v>
      </c>
      <c r="F183" s="97" t="s">
        <v>35</v>
      </c>
      <c r="G183" s="90" t="s">
        <v>638</v>
      </c>
      <c r="H183" s="107">
        <v>43313</v>
      </c>
      <c r="I183" s="117">
        <v>43342</v>
      </c>
      <c r="J183" s="108">
        <v>43343</v>
      </c>
      <c r="K183" s="169" t="s">
        <v>563</v>
      </c>
      <c r="L183" s="118">
        <f>6265.14+1137.38</f>
        <v>7402.52</v>
      </c>
      <c r="M183" s="109" t="s">
        <v>136</v>
      </c>
      <c r="N183" s="100" t="s">
        <v>258</v>
      </c>
      <c r="O183" s="109" t="s">
        <v>138</v>
      </c>
      <c r="P183" s="109" t="s">
        <v>139</v>
      </c>
    </row>
    <row r="184" spans="2:16" s="19" customFormat="1" ht="19.899999999999999" customHeight="1" x14ac:dyDescent="0.35">
      <c r="B184" s="104" t="s">
        <v>435</v>
      </c>
      <c r="C184" s="88" t="s">
        <v>579</v>
      </c>
      <c r="D184" s="89" t="s">
        <v>554</v>
      </c>
      <c r="E184" s="89" t="s">
        <v>36</v>
      </c>
      <c r="F184" s="97" t="s">
        <v>35</v>
      </c>
      <c r="G184" s="90" t="s">
        <v>642</v>
      </c>
      <c r="H184" s="107">
        <v>43313</v>
      </c>
      <c r="I184" s="117">
        <v>43327</v>
      </c>
      <c r="J184" s="108">
        <v>43334</v>
      </c>
      <c r="K184" s="169" t="s">
        <v>564</v>
      </c>
      <c r="L184" s="118">
        <v>27443.29</v>
      </c>
      <c r="M184" s="109" t="s">
        <v>136</v>
      </c>
      <c r="N184" s="100" t="s">
        <v>258</v>
      </c>
      <c r="O184" s="109" t="s">
        <v>138</v>
      </c>
      <c r="P184" s="109" t="s">
        <v>139</v>
      </c>
    </row>
    <row r="185" spans="2:16" s="19" customFormat="1" ht="19.899999999999999" customHeight="1" x14ac:dyDescent="0.35">
      <c r="B185" s="104" t="s">
        <v>435</v>
      </c>
      <c r="C185" s="88" t="s">
        <v>584</v>
      </c>
      <c r="D185" s="89" t="s">
        <v>554</v>
      </c>
      <c r="E185" s="89" t="s">
        <v>36</v>
      </c>
      <c r="F185" s="97" t="s">
        <v>35</v>
      </c>
      <c r="G185" s="90" t="s">
        <v>638</v>
      </c>
      <c r="H185" s="107">
        <v>43313</v>
      </c>
      <c r="I185" s="117">
        <v>43342</v>
      </c>
      <c r="J185" s="108">
        <v>43343</v>
      </c>
      <c r="K185" s="169" t="s">
        <v>565</v>
      </c>
      <c r="L185" s="118">
        <f>27443.49+4024.47</f>
        <v>31467.960000000003</v>
      </c>
      <c r="M185" s="109" t="s">
        <v>136</v>
      </c>
      <c r="N185" s="100" t="s">
        <v>258</v>
      </c>
      <c r="O185" s="109" t="s">
        <v>138</v>
      </c>
      <c r="P185" s="109" t="s">
        <v>139</v>
      </c>
    </row>
    <row r="186" spans="2:16" s="19" customFormat="1" ht="19.899999999999999" customHeight="1" x14ac:dyDescent="0.35">
      <c r="B186" s="104" t="s">
        <v>435</v>
      </c>
      <c r="C186" s="88" t="s">
        <v>585</v>
      </c>
      <c r="D186" s="89" t="s">
        <v>93</v>
      </c>
      <c r="E186" s="89" t="s">
        <v>36</v>
      </c>
      <c r="F186" s="97" t="s">
        <v>35</v>
      </c>
      <c r="G186" s="90" t="s">
        <v>627</v>
      </c>
      <c r="H186" s="107">
        <v>43313</v>
      </c>
      <c r="I186" s="117">
        <v>43327</v>
      </c>
      <c r="J186" s="108">
        <v>43334</v>
      </c>
      <c r="K186" s="169" t="s">
        <v>566</v>
      </c>
      <c r="L186" s="118">
        <v>11157.63</v>
      </c>
      <c r="M186" s="109" t="s">
        <v>136</v>
      </c>
      <c r="N186" s="100" t="s">
        <v>258</v>
      </c>
      <c r="O186" s="109" t="s">
        <v>138</v>
      </c>
      <c r="P186" s="109" t="s">
        <v>139</v>
      </c>
    </row>
    <row r="187" spans="2:16" s="19" customFormat="1" ht="19.899999999999999" customHeight="1" x14ac:dyDescent="0.35">
      <c r="B187" s="104" t="s">
        <v>435</v>
      </c>
      <c r="C187" s="88" t="s">
        <v>586</v>
      </c>
      <c r="D187" s="89" t="s">
        <v>93</v>
      </c>
      <c r="E187" s="89" t="s">
        <v>36</v>
      </c>
      <c r="F187" s="97" t="s">
        <v>35</v>
      </c>
      <c r="G187" s="90" t="s">
        <v>638</v>
      </c>
      <c r="H187" s="107">
        <v>43313</v>
      </c>
      <c r="I187" s="117">
        <v>43342</v>
      </c>
      <c r="J187" s="108">
        <v>43343</v>
      </c>
      <c r="K187" s="169" t="s">
        <v>567</v>
      </c>
      <c r="L187" s="118">
        <f>11157.63+1865.69</f>
        <v>13023.32</v>
      </c>
      <c r="M187" s="109" t="s">
        <v>136</v>
      </c>
      <c r="N187" s="100" t="s">
        <v>258</v>
      </c>
      <c r="O187" s="109" t="s">
        <v>138</v>
      </c>
      <c r="P187" s="109" t="s">
        <v>139</v>
      </c>
    </row>
    <row r="188" spans="2:16" s="19" customFormat="1" ht="19.899999999999999" customHeight="1" x14ac:dyDescent="0.35">
      <c r="B188" s="104" t="s">
        <v>435</v>
      </c>
      <c r="C188" s="88" t="s">
        <v>587</v>
      </c>
      <c r="D188" s="89" t="s">
        <v>94</v>
      </c>
      <c r="E188" s="89" t="s">
        <v>38</v>
      </c>
      <c r="F188" s="97" t="s">
        <v>611</v>
      </c>
      <c r="G188" s="90" t="s">
        <v>619</v>
      </c>
      <c r="H188" s="107">
        <v>43313</v>
      </c>
      <c r="I188" s="117">
        <v>43327</v>
      </c>
      <c r="J188" s="108">
        <v>43346</v>
      </c>
      <c r="K188" s="169" t="s">
        <v>568</v>
      </c>
      <c r="L188" s="118">
        <v>2125.87</v>
      </c>
      <c r="M188" s="109" t="s">
        <v>136</v>
      </c>
      <c r="N188" s="100" t="s">
        <v>184</v>
      </c>
      <c r="O188" s="109" t="s">
        <v>138</v>
      </c>
      <c r="P188" s="109" t="s">
        <v>139</v>
      </c>
    </row>
    <row r="189" spans="2:16" s="19" customFormat="1" ht="19.899999999999999" customHeight="1" x14ac:dyDescent="0.35">
      <c r="B189" s="104" t="s">
        <v>435</v>
      </c>
      <c r="C189" s="88" t="s">
        <v>588</v>
      </c>
      <c r="D189" s="89" t="s">
        <v>94</v>
      </c>
      <c r="E189" s="89" t="s">
        <v>38</v>
      </c>
      <c r="F189" s="97" t="s">
        <v>611</v>
      </c>
      <c r="G189" s="90" t="s">
        <v>620</v>
      </c>
      <c r="H189" s="107">
        <v>43313</v>
      </c>
      <c r="I189" s="117">
        <v>43342</v>
      </c>
      <c r="J189" s="108">
        <v>43346</v>
      </c>
      <c r="K189" s="169" t="s">
        <v>569</v>
      </c>
      <c r="L189" s="118">
        <v>2125.87</v>
      </c>
      <c r="M189" s="109" t="s">
        <v>136</v>
      </c>
      <c r="N189" s="100" t="s">
        <v>184</v>
      </c>
      <c r="O189" s="109" t="s">
        <v>138</v>
      </c>
      <c r="P189" s="109" t="s">
        <v>139</v>
      </c>
    </row>
    <row r="190" spans="2:16" s="19" customFormat="1" ht="19.899999999999999" customHeight="1" x14ac:dyDescent="0.35">
      <c r="B190" s="104" t="s">
        <v>435</v>
      </c>
      <c r="C190" s="88" t="s">
        <v>589</v>
      </c>
      <c r="D190" s="89" t="s">
        <v>127</v>
      </c>
      <c r="E190" s="89" t="s">
        <v>38</v>
      </c>
      <c r="F190" s="97" t="s">
        <v>35</v>
      </c>
      <c r="G190" s="90" t="s">
        <v>627</v>
      </c>
      <c r="H190" s="107">
        <v>43313</v>
      </c>
      <c r="I190" s="117">
        <v>43327</v>
      </c>
      <c r="J190" s="108">
        <v>43334</v>
      </c>
      <c r="K190" s="169" t="s">
        <v>570</v>
      </c>
      <c r="L190" s="118">
        <v>5650.07</v>
      </c>
      <c r="M190" s="109" t="s">
        <v>136</v>
      </c>
      <c r="N190" s="100" t="s">
        <v>258</v>
      </c>
      <c r="O190" s="109" t="s">
        <v>138</v>
      </c>
      <c r="P190" s="109" t="s">
        <v>139</v>
      </c>
    </row>
    <row r="191" spans="2:16" s="19" customFormat="1" ht="19.899999999999999" customHeight="1" x14ac:dyDescent="0.35">
      <c r="B191" s="104" t="s">
        <v>435</v>
      </c>
      <c r="C191" s="88" t="s">
        <v>590</v>
      </c>
      <c r="D191" s="89" t="s">
        <v>127</v>
      </c>
      <c r="E191" s="89" t="s">
        <v>38</v>
      </c>
      <c r="F191" s="97" t="s">
        <v>35</v>
      </c>
      <c r="G191" s="90" t="s">
        <v>638</v>
      </c>
      <c r="H191" s="107">
        <v>43313</v>
      </c>
      <c r="I191" s="117">
        <v>43342</v>
      </c>
      <c r="J191" s="108">
        <v>43343</v>
      </c>
      <c r="K191" s="169" t="s">
        <v>571</v>
      </c>
      <c r="L191" s="118">
        <f>5650.07+326.78</f>
        <v>5976.8499999999995</v>
      </c>
      <c r="M191" s="109" t="s">
        <v>136</v>
      </c>
      <c r="N191" s="100" t="s">
        <v>258</v>
      </c>
      <c r="O191" s="109" t="s">
        <v>138</v>
      </c>
      <c r="P191" s="109" t="s">
        <v>139</v>
      </c>
    </row>
    <row r="192" spans="2:16" s="19" customFormat="1" ht="19.899999999999999" customHeight="1" x14ac:dyDescent="0.35">
      <c r="B192" s="104" t="s">
        <v>435</v>
      </c>
      <c r="C192" s="88" t="s">
        <v>591</v>
      </c>
      <c r="D192" s="89" t="s">
        <v>645</v>
      </c>
      <c r="E192" s="89" t="s">
        <v>38</v>
      </c>
      <c r="F192" s="97" t="s">
        <v>35</v>
      </c>
      <c r="G192" s="90" t="s">
        <v>627</v>
      </c>
      <c r="H192" s="107">
        <v>43313</v>
      </c>
      <c r="I192" s="117">
        <v>43327</v>
      </c>
      <c r="J192" s="108">
        <v>43334</v>
      </c>
      <c r="K192" s="169" t="s">
        <v>572</v>
      </c>
      <c r="L192" s="118">
        <v>5650.07</v>
      </c>
      <c r="M192" s="109" t="s">
        <v>136</v>
      </c>
      <c r="N192" s="100" t="s">
        <v>258</v>
      </c>
      <c r="O192" s="109" t="s">
        <v>138</v>
      </c>
      <c r="P192" s="109" t="s">
        <v>139</v>
      </c>
    </row>
    <row r="193" spans="1:16" s="19" customFormat="1" ht="19.899999999999999" customHeight="1" x14ac:dyDescent="0.35">
      <c r="B193" s="104" t="s">
        <v>435</v>
      </c>
      <c r="C193" s="88" t="s">
        <v>592</v>
      </c>
      <c r="D193" s="89" t="s">
        <v>645</v>
      </c>
      <c r="E193" s="89" t="s">
        <v>38</v>
      </c>
      <c r="F193" s="97" t="s">
        <v>35</v>
      </c>
      <c r="G193" s="90" t="s">
        <v>628</v>
      </c>
      <c r="H193" s="107">
        <v>43313</v>
      </c>
      <c r="I193" s="117">
        <v>43342</v>
      </c>
      <c r="J193" s="108">
        <v>43343</v>
      </c>
      <c r="K193" s="169" t="s">
        <v>573</v>
      </c>
      <c r="L193" s="118">
        <v>5650.07</v>
      </c>
      <c r="M193" s="109" t="s">
        <v>136</v>
      </c>
      <c r="N193" s="100" t="s">
        <v>258</v>
      </c>
      <c r="O193" s="109" t="s">
        <v>138</v>
      </c>
      <c r="P193" s="109" t="s">
        <v>139</v>
      </c>
    </row>
    <row r="194" spans="1:16" s="18" customFormat="1" ht="19.899999999999999" customHeight="1" x14ac:dyDescent="0.35">
      <c r="A194" s="19"/>
      <c r="B194" s="104" t="s">
        <v>462</v>
      </c>
      <c r="C194" s="88" t="s">
        <v>770</v>
      </c>
      <c r="D194" s="89" t="s">
        <v>467</v>
      </c>
      <c r="E194" s="89" t="s">
        <v>36</v>
      </c>
      <c r="F194" s="97" t="s">
        <v>32</v>
      </c>
      <c r="G194" s="90" t="s">
        <v>11</v>
      </c>
      <c r="H194" s="107">
        <v>43344</v>
      </c>
      <c r="I194" s="93">
        <v>43348</v>
      </c>
      <c r="J194" s="108">
        <v>43319</v>
      </c>
      <c r="K194" s="169" t="s">
        <v>510</v>
      </c>
      <c r="L194" s="109">
        <v>474.5</v>
      </c>
      <c r="M194" s="109" t="s">
        <v>136</v>
      </c>
      <c r="N194" s="100" t="s">
        <v>184</v>
      </c>
      <c r="O194" s="109" t="s">
        <v>144</v>
      </c>
      <c r="P194" s="109" t="s">
        <v>139</v>
      </c>
    </row>
    <row r="195" spans="1:16" s="18" customFormat="1" ht="19.899999999999999" customHeight="1" x14ac:dyDescent="0.35">
      <c r="A195" s="19"/>
      <c r="B195" s="104" t="s">
        <v>648</v>
      </c>
      <c r="C195" s="88" t="s">
        <v>649</v>
      </c>
      <c r="D195" s="89" t="s">
        <v>933</v>
      </c>
      <c r="E195" s="89" t="s">
        <v>395</v>
      </c>
      <c r="F195" s="97" t="s">
        <v>650</v>
      </c>
      <c r="G195" s="90" t="s">
        <v>775</v>
      </c>
      <c r="H195" s="107">
        <v>43344</v>
      </c>
      <c r="I195" s="93">
        <v>43346</v>
      </c>
      <c r="J195" s="108">
        <v>43340</v>
      </c>
      <c r="K195" s="169" t="s">
        <v>651</v>
      </c>
      <c r="L195" s="109">
        <v>951138.89</v>
      </c>
      <c r="M195" s="109" t="s">
        <v>136</v>
      </c>
      <c r="N195" s="100" t="s">
        <v>184</v>
      </c>
      <c r="O195" s="109" t="s">
        <v>144</v>
      </c>
      <c r="P195" s="109" t="s">
        <v>139</v>
      </c>
    </row>
    <row r="196" spans="1:16" s="18" customFormat="1" ht="19.899999999999999" customHeight="1" x14ac:dyDescent="0.35">
      <c r="A196" s="19"/>
      <c r="B196" s="104" t="s">
        <v>702</v>
      </c>
      <c r="C196" s="88" t="s">
        <v>653</v>
      </c>
      <c r="D196" s="89" t="s">
        <v>470</v>
      </c>
      <c r="E196" s="89" t="s">
        <v>36</v>
      </c>
      <c r="F196" s="97" t="s">
        <v>32</v>
      </c>
      <c r="G196" s="90" t="s">
        <v>11</v>
      </c>
      <c r="H196" s="107">
        <v>43344</v>
      </c>
      <c r="I196" s="93">
        <v>43348</v>
      </c>
      <c r="J196" s="108">
        <v>43342</v>
      </c>
      <c r="K196" s="169" t="s">
        <v>704</v>
      </c>
      <c r="L196" s="109">
        <v>175</v>
      </c>
      <c r="M196" s="109" t="s">
        <v>136</v>
      </c>
      <c r="N196" s="100" t="s">
        <v>184</v>
      </c>
      <c r="O196" s="109" t="s">
        <v>144</v>
      </c>
      <c r="P196" s="109" t="s">
        <v>139</v>
      </c>
    </row>
    <row r="197" spans="1:16" s="18" customFormat="1" ht="19.899999999999999" customHeight="1" x14ac:dyDescent="0.35">
      <c r="A197" s="19"/>
      <c r="B197" s="104" t="s">
        <v>702</v>
      </c>
      <c r="C197" s="88" t="s">
        <v>656</v>
      </c>
      <c r="D197" s="89" t="s">
        <v>470</v>
      </c>
      <c r="E197" s="89" t="s">
        <v>36</v>
      </c>
      <c r="F197" s="97" t="s">
        <v>32</v>
      </c>
      <c r="G197" s="90" t="s">
        <v>11</v>
      </c>
      <c r="H197" s="107">
        <v>43344</v>
      </c>
      <c r="I197" s="93">
        <v>43348</v>
      </c>
      <c r="J197" s="108">
        <v>43342</v>
      </c>
      <c r="K197" s="169" t="s">
        <v>706</v>
      </c>
      <c r="L197" s="109">
        <v>60</v>
      </c>
      <c r="M197" s="109" t="s">
        <v>136</v>
      </c>
      <c r="N197" s="100" t="s">
        <v>184</v>
      </c>
      <c r="O197" s="109" t="s">
        <v>144</v>
      </c>
      <c r="P197" s="109" t="s">
        <v>139</v>
      </c>
    </row>
    <row r="198" spans="1:16" s="18" customFormat="1" ht="19.899999999999999" customHeight="1" x14ac:dyDescent="0.35">
      <c r="A198" s="19"/>
      <c r="B198" s="104" t="s">
        <v>702</v>
      </c>
      <c r="C198" s="88" t="s">
        <v>660</v>
      </c>
      <c r="D198" s="89" t="s">
        <v>772</v>
      </c>
      <c r="E198" s="89" t="s">
        <v>36</v>
      </c>
      <c r="F198" s="97" t="s">
        <v>32</v>
      </c>
      <c r="G198" s="90" t="s">
        <v>5</v>
      </c>
      <c r="H198" s="107">
        <v>43344</v>
      </c>
      <c r="I198" s="93">
        <v>43348</v>
      </c>
      <c r="J198" s="108">
        <v>43337</v>
      </c>
      <c r="K198" s="169" t="s">
        <v>708</v>
      </c>
      <c r="L198" s="109">
        <v>500</v>
      </c>
      <c r="M198" s="109" t="s">
        <v>136</v>
      </c>
      <c r="N198" s="100" t="s">
        <v>184</v>
      </c>
      <c r="O198" s="109" t="s">
        <v>144</v>
      </c>
      <c r="P198" s="109" t="s">
        <v>139</v>
      </c>
    </row>
    <row r="199" spans="1:16" s="18" customFormat="1" ht="19.899999999999999" customHeight="1" x14ac:dyDescent="0.35">
      <c r="A199" s="19"/>
      <c r="B199" s="104" t="s">
        <v>702</v>
      </c>
      <c r="C199" s="88" t="s">
        <v>663</v>
      </c>
      <c r="D199" s="89" t="s">
        <v>21</v>
      </c>
      <c r="E199" s="89" t="s">
        <v>36</v>
      </c>
      <c r="F199" s="97" t="s">
        <v>32</v>
      </c>
      <c r="G199" s="90" t="s">
        <v>597</v>
      </c>
      <c r="H199" s="107">
        <v>43344</v>
      </c>
      <c r="I199" s="93">
        <v>43348</v>
      </c>
      <c r="J199" s="108">
        <v>43342</v>
      </c>
      <c r="K199" s="169" t="s">
        <v>710</v>
      </c>
      <c r="L199" s="109">
        <v>64</v>
      </c>
      <c r="M199" s="109" t="s">
        <v>136</v>
      </c>
      <c r="N199" s="100" t="s">
        <v>184</v>
      </c>
      <c r="O199" s="109" t="s">
        <v>144</v>
      </c>
      <c r="P199" s="109" t="s">
        <v>139</v>
      </c>
    </row>
    <row r="200" spans="1:16" s="18" customFormat="1" ht="19.899999999999999" customHeight="1" x14ac:dyDescent="0.35">
      <c r="A200" s="19"/>
      <c r="B200" s="104" t="s">
        <v>702</v>
      </c>
      <c r="C200" s="88" t="s">
        <v>666</v>
      </c>
      <c r="D200" s="89" t="s">
        <v>712</v>
      </c>
      <c r="E200" s="89" t="s">
        <v>36</v>
      </c>
      <c r="F200" s="97" t="s">
        <v>32</v>
      </c>
      <c r="G200" s="90" t="s">
        <v>18</v>
      </c>
      <c r="H200" s="107">
        <v>43344</v>
      </c>
      <c r="I200" s="93">
        <v>43348</v>
      </c>
      <c r="J200" s="108">
        <v>43339</v>
      </c>
      <c r="K200" s="169" t="s">
        <v>713</v>
      </c>
      <c r="L200" s="109">
        <v>650</v>
      </c>
      <c r="M200" s="109" t="s">
        <v>136</v>
      </c>
      <c r="N200" s="100" t="s">
        <v>184</v>
      </c>
      <c r="O200" s="109" t="s">
        <v>144</v>
      </c>
      <c r="P200" s="109" t="s">
        <v>139</v>
      </c>
    </row>
    <row r="201" spans="1:16" s="18" customFormat="1" ht="19.899999999999999" customHeight="1" x14ac:dyDescent="0.35">
      <c r="A201" s="19"/>
      <c r="B201" s="104" t="s">
        <v>702</v>
      </c>
      <c r="C201" s="88" t="s">
        <v>669</v>
      </c>
      <c r="D201" s="89" t="s">
        <v>715</v>
      </c>
      <c r="E201" s="89" t="s">
        <v>36</v>
      </c>
      <c r="F201" s="97" t="s">
        <v>32</v>
      </c>
      <c r="G201" s="90" t="s">
        <v>122</v>
      </c>
      <c r="H201" s="107">
        <v>43344</v>
      </c>
      <c r="I201" s="93">
        <v>43348</v>
      </c>
      <c r="J201" s="108">
        <v>43339</v>
      </c>
      <c r="K201" s="169" t="s">
        <v>716</v>
      </c>
      <c r="L201" s="109">
        <v>375</v>
      </c>
      <c r="M201" s="109" t="s">
        <v>136</v>
      </c>
      <c r="N201" s="100" t="s">
        <v>184</v>
      </c>
      <c r="O201" s="109" t="s">
        <v>144</v>
      </c>
      <c r="P201" s="109" t="s">
        <v>139</v>
      </c>
    </row>
    <row r="202" spans="1:16" s="18" customFormat="1" ht="19.899999999999999" customHeight="1" x14ac:dyDescent="0.35">
      <c r="A202" s="19"/>
      <c r="B202" s="104" t="s">
        <v>702</v>
      </c>
      <c r="C202" s="88" t="s">
        <v>672</v>
      </c>
      <c r="D202" s="89" t="s">
        <v>712</v>
      </c>
      <c r="E202" s="89" t="s">
        <v>36</v>
      </c>
      <c r="F202" s="97" t="s">
        <v>32</v>
      </c>
      <c r="G202" s="90" t="s">
        <v>11</v>
      </c>
      <c r="H202" s="107">
        <v>43344</v>
      </c>
      <c r="I202" s="93">
        <v>43348</v>
      </c>
      <c r="J202" s="108">
        <v>43341</v>
      </c>
      <c r="K202" s="169" t="s">
        <v>718</v>
      </c>
      <c r="L202" s="109">
        <v>85</v>
      </c>
      <c r="M202" s="109" t="s">
        <v>136</v>
      </c>
      <c r="N202" s="100" t="s">
        <v>184</v>
      </c>
      <c r="O202" s="109" t="s">
        <v>144</v>
      </c>
      <c r="P202" s="109" t="s">
        <v>139</v>
      </c>
    </row>
    <row r="203" spans="1:16" s="18" customFormat="1" ht="19.899999999999999" customHeight="1" x14ac:dyDescent="0.35">
      <c r="A203" s="19"/>
      <c r="B203" s="104" t="s">
        <v>702</v>
      </c>
      <c r="C203" s="88" t="s">
        <v>676</v>
      </c>
      <c r="D203" s="89" t="s">
        <v>712</v>
      </c>
      <c r="E203" s="89" t="s">
        <v>36</v>
      </c>
      <c r="F203" s="97" t="s">
        <v>32</v>
      </c>
      <c r="G203" s="90" t="s">
        <v>11</v>
      </c>
      <c r="H203" s="107">
        <v>43344</v>
      </c>
      <c r="I203" s="93">
        <v>43348</v>
      </c>
      <c r="J203" s="108">
        <v>43341</v>
      </c>
      <c r="K203" s="169" t="s">
        <v>720</v>
      </c>
      <c r="L203" s="109">
        <v>100</v>
      </c>
      <c r="M203" s="109" t="s">
        <v>136</v>
      </c>
      <c r="N203" s="100" t="s">
        <v>184</v>
      </c>
      <c r="O203" s="109" t="s">
        <v>144</v>
      </c>
      <c r="P203" s="109" t="s">
        <v>139</v>
      </c>
    </row>
    <row r="204" spans="1:16" s="18" customFormat="1" ht="19.899999999999999" customHeight="1" x14ac:dyDescent="0.35">
      <c r="A204" s="19"/>
      <c r="B204" s="104" t="s">
        <v>702</v>
      </c>
      <c r="C204" s="88" t="s">
        <v>681</v>
      </c>
      <c r="D204" s="89" t="s">
        <v>772</v>
      </c>
      <c r="E204" s="89" t="s">
        <v>36</v>
      </c>
      <c r="F204" s="97" t="s">
        <v>32</v>
      </c>
      <c r="G204" s="90" t="s">
        <v>5</v>
      </c>
      <c r="H204" s="107">
        <v>43344</v>
      </c>
      <c r="I204" s="93">
        <v>43348</v>
      </c>
      <c r="J204" s="108">
        <v>43341</v>
      </c>
      <c r="K204" s="169" t="s">
        <v>722</v>
      </c>
      <c r="L204" s="109">
        <v>500</v>
      </c>
      <c r="M204" s="109" t="s">
        <v>136</v>
      </c>
      <c r="N204" s="100" t="s">
        <v>184</v>
      </c>
      <c r="O204" s="109" t="s">
        <v>144</v>
      </c>
      <c r="P204" s="109" t="s">
        <v>139</v>
      </c>
    </row>
    <row r="205" spans="1:16" s="18" customFormat="1" ht="19.899999999999999" customHeight="1" x14ac:dyDescent="0.35">
      <c r="A205" s="19"/>
      <c r="B205" s="104" t="s">
        <v>702</v>
      </c>
      <c r="C205" s="88" t="s">
        <v>685</v>
      </c>
      <c r="D205" s="89" t="s">
        <v>724</v>
      </c>
      <c r="E205" s="89" t="s">
        <v>36</v>
      </c>
      <c r="F205" s="97" t="s">
        <v>32</v>
      </c>
      <c r="G205" s="90" t="s">
        <v>113</v>
      </c>
      <c r="H205" s="107">
        <v>43344</v>
      </c>
      <c r="I205" s="93">
        <v>43348</v>
      </c>
      <c r="J205" s="108">
        <v>43341</v>
      </c>
      <c r="K205" s="169" t="s">
        <v>725</v>
      </c>
      <c r="L205" s="109">
        <v>500</v>
      </c>
      <c r="M205" s="109" t="s">
        <v>136</v>
      </c>
      <c r="N205" s="100" t="s">
        <v>184</v>
      </c>
      <c r="O205" s="109" t="s">
        <v>683</v>
      </c>
      <c r="P205" s="109" t="s">
        <v>139</v>
      </c>
    </row>
    <row r="206" spans="1:16" s="18" customFormat="1" ht="19.899999999999999" customHeight="1" x14ac:dyDescent="0.35">
      <c r="A206" s="19"/>
      <c r="B206" s="104" t="s">
        <v>702</v>
      </c>
      <c r="C206" s="88" t="s">
        <v>688</v>
      </c>
      <c r="D206" s="89" t="s">
        <v>89</v>
      </c>
      <c r="E206" s="89" t="s">
        <v>36</v>
      </c>
      <c r="F206" s="97" t="s">
        <v>32</v>
      </c>
      <c r="G206" s="90" t="s">
        <v>771</v>
      </c>
      <c r="H206" s="107">
        <v>43344</v>
      </c>
      <c r="I206" s="93">
        <v>43348</v>
      </c>
      <c r="J206" s="108">
        <v>43337</v>
      </c>
      <c r="K206" s="169" t="s">
        <v>123</v>
      </c>
      <c r="L206" s="109">
        <v>10</v>
      </c>
      <c r="M206" s="109" t="s">
        <v>136</v>
      </c>
      <c r="N206" s="100" t="s">
        <v>184</v>
      </c>
      <c r="O206" s="109" t="s">
        <v>123</v>
      </c>
      <c r="P206" s="109" t="s">
        <v>139</v>
      </c>
    </row>
    <row r="207" spans="1:16" s="18" customFormat="1" ht="19.899999999999999" customHeight="1" x14ac:dyDescent="0.35">
      <c r="A207" s="19"/>
      <c r="B207" s="104" t="s">
        <v>702</v>
      </c>
      <c r="C207" s="88" t="s">
        <v>690</v>
      </c>
      <c r="D207" s="89" t="s">
        <v>89</v>
      </c>
      <c r="E207" s="89" t="s">
        <v>36</v>
      </c>
      <c r="F207" s="97" t="s">
        <v>32</v>
      </c>
      <c r="G207" s="90" t="s">
        <v>11</v>
      </c>
      <c r="H207" s="107">
        <v>43344</v>
      </c>
      <c r="I207" s="93">
        <v>43348</v>
      </c>
      <c r="J207" s="108">
        <v>43339</v>
      </c>
      <c r="K207" s="169" t="s">
        <v>123</v>
      </c>
      <c r="L207" s="109">
        <v>193</v>
      </c>
      <c r="M207" s="109" t="s">
        <v>136</v>
      </c>
      <c r="N207" s="100" t="s">
        <v>184</v>
      </c>
      <c r="O207" s="109" t="s">
        <v>123</v>
      </c>
      <c r="P207" s="109" t="s">
        <v>139</v>
      </c>
    </row>
    <row r="208" spans="1:16" s="18" customFormat="1" ht="19.899999999999999" customHeight="1" x14ac:dyDescent="0.35">
      <c r="A208" s="19"/>
      <c r="B208" s="104" t="s">
        <v>652</v>
      </c>
      <c r="C208" s="88" t="s">
        <v>692</v>
      </c>
      <c r="D208" s="89" t="s">
        <v>468</v>
      </c>
      <c r="E208" s="89" t="s">
        <v>441</v>
      </c>
      <c r="F208" s="97" t="s">
        <v>442</v>
      </c>
      <c r="G208" s="90" t="s">
        <v>777</v>
      </c>
      <c r="H208" s="107">
        <v>43344</v>
      </c>
      <c r="I208" s="93">
        <v>43354</v>
      </c>
      <c r="J208" s="108">
        <v>43348</v>
      </c>
      <c r="K208" s="169" t="s">
        <v>654</v>
      </c>
      <c r="L208" s="109">
        <v>348000</v>
      </c>
      <c r="M208" s="109" t="s">
        <v>136</v>
      </c>
      <c r="N208" s="100" t="s">
        <v>184</v>
      </c>
      <c r="O208" s="109" t="s">
        <v>144</v>
      </c>
      <c r="P208" s="109" t="s">
        <v>139</v>
      </c>
    </row>
    <row r="209" spans="1:16" s="18" customFormat="1" ht="19.899999999999999" customHeight="1" x14ac:dyDescent="0.35">
      <c r="A209" s="19"/>
      <c r="B209" s="104" t="s">
        <v>655</v>
      </c>
      <c r="C209" s="88" t="s">
        <v>694</v>
      </c>
      <c r="D209" s="89" t="s">
        <v>657</v>
      </c>
      <c r="E209" s="89" t="s">
        <v>441</v>
      </c>
      <c r="F209" s="97" t="s">
        <v>604</v>
      </c>
      <c r="G209" s="90" t="s">
        <v>779</v>
      </c>
      <c r="H209" s="107">
        <v>43344</v>
      </c>
      <c r="I209" s="93">
        <v>43354</v>
      </c>
      <c r="J209" s="108">
        <v>43348</v>
      </c>
      <c r="K209" s="169" t="s">
        <v>658</v>
      </c>
      <c r="L209" s="109">
        <v>810365.85</v>
      </c>
      <c r="M209" s="109" t="s">
        <v>136</v>
      </c>
      <c r="N209" s="100" t="s">
        <v>184</v>
      </c>
      <c r="O209" s="109" t="s">
        <v>144</v>
      </c>
      <c r="P209" s="109" t="s">
        <v>139</v>
      </c>
    </row>
    <row r="210" spans="1:16" s="18" customFormat="1" ht="19.899999999999999" customHeight="1" x14ac:dyDescent="0.35">
      <c r="A210" s="19"/>
      <c r="B210" s="104" t="s">
        <v>659</v>
      </c>
      <c r="C210" s="88" t="s">
        <v>696</v>
      </c>
      <c r="D210" s="89" t="s">
        <v>933</v>
      </c>
      <c r="E210" s="89" t="s">
        <v>395</v>
      </c>
      <c r="F210" s="97" t="s">
        <v>650</v>
      </c>
      <c r="G210" s="90" t="s">
        <v>780</v>
      </c>
      <c r="H210" s="107">
        <v>43344</v>
      </c>
      <c r="I210" s="93">
        <v>43354</v>
      </c>
      <c r="J210" s="108">
        <v>43350</v>
      </c>
      <c r="K210" s="169" t="s">
        <v>661</v>
      </c>
      <c r="L210" s="109">
        <v>853559.04</v>
      </c>
      <c r="M210" s="109" t="s">
        <v>136</v>
      </c>
      <c r="N210" s="100" t="s">
        <v>184</v>
      </c>
      <c r="O210" s="109" t="s">
        <v>144</v>
      </c>
      <c r="P210" s="109" t="s">
        <v>139</v>
      </c>
    </row>
    <row r="211" spans="1:16" s="18" customFormat="1" ht="19.899999999999999" customHeight="1" x14ac:dyDescent="0.35">
      <c r="A211" s="19"/>
      <c r="B211" s="104" t="s">
        <v>689</v>
      </c>
      <c r="C211" s="88" t="s">
        <v>698</v>
      </c>
      <c r="D211" s="89" t="s">
        <v>86</v>
      </c>
      <c r="E211" s="89" t="s">
        <v>36</v>
      </c>
      <c r="F211" s="97" t="s">
        <v>32</v>
      </c>
      <c r="G211" s="90" t="s">
        <v>18</v>
      </c>
      <c r="H211" s="107">
        <v>43344</v>
      </c>
      <c r="I211" s="93">
        <v>43354</v>
      </c>
      <c r="J211" s="108">
        <v>43346</v>
      </c>
      <c r="K211" s="169" t="s">
        <v>691</v>
      </c>
      <c r="L211" s="109">
        <v>450</v>
      </c>
      <c r="M211" s="109" t="s">
        <v>136</v>
      </c>
      <c r="N211" s="100" t="s">
        <v>184</v>
      </c>
      <c r="O211" s="109" t="s">
        <v>144</v>
      </c>
      <c r="P211" s="109" t="s">
        <v>139</v>
      </c>
    </row>
    <row r="212" spans="1:16" s="18" customFormat="1" ht="19.899999999999999" customHeight="1" x14ac:dyDescent="0.35">
      <c r="A212" s="19"/>
      <c r="B212" s="104" t="s">
        <v>689</v>
      </c>
      <c r="C212" s="88" t="s">
        <v>700</v>
      </c>
      <c r="D212" s="89" t="s">
        <v>87</v>
      </c>
      <c r="E212" s="89" t="s">
        <v>36</v>
      </c>
      <c r="F212" s="97" t="s">
        <v>32</v>
      </c>
      <c r="G212" s="90" t="s">
        <v>11</v>
      </c>
      <c r="H212" s="107">
        <v>43344</v>
      </c>
      <c r="I212" s="93">
        <v>43354</v>
      </c>
      <c r="J212" s="108">
        <v>43349</v>
      </c>
      <c r="K212" s="169" t="s">
        <v>693</v>
      </c>
      <c r="L212" s="109">
        <v>693</v>
      </c>
      <c r="M212" s="109" t="s">
        <v>136</v>
      </c>
      <c r="N212" s="100" t="s">
        <v>184</v>
      </c>
      <c r="O212" s="109" t="s">
        <v>144</v>
      </c>
      <c r="P212" s="109" t="s">
        <v>139</v>
      </c>
    </row>
    <row r="213" spans="1:16" s="18" customFormat="1" ht="19.899999999999999" customHeight="1" x14ac:dyDescent="0.35">
      <c r="A213" s="19"/>
      <c r="B213" s="104" t="s">
        <v>689</v>
      </c>
      <c r="C213" s="88" t="s">
        <v>703</v>
      </c>
      <c r="D213" s="89" t="s">
        <v>21</v>
      </c>
      <c r="E213" s="89" t="s">
        <v>36</v>
      </c>
      <c r="F213" s="97" t="s">
        <v>32</v>
      </c>
      <c r="G213" s="90" t="s">
        <v>22</v>
      </c>
      <c r="H213" s="107">
        <v>43344</v>
      </c>
      <c r="I213" s="93">
        <v>43354</v>
      </c>
      <c r="J213" s="108">
        <v>43349</v>
      </c>
      <c r="K213" s="169" t="s">
        <v>695</v>
      </c>
      <c r="L213" s="109">
        <v>98</v>
      </c>
      <c r="M213" s="109" t="s">
        <v>136</v>
      </c>
      <c r="N213" s="100" t="s">
        <v>184</v>
      </c>
      <c r="O213" s="109" t="s">
        <v>144</v>
      </c>
      <c r="P213" s="109" t="s">
        <v>139</v>
      </c>
    </row>
    <row r="214" spans="1:16" s="18" customFormat="1" ht="19.899999999999999" customHeight="1" x14ac:dyDescent="0.35">
      <c r="A214" s="19"/>
      <c r="B214" s="104" t="s">
        <v>689</v>
      </c>
      <c r="C214" s="88" t="s">
        <v>705</v>
      </c>
      <c r="D214" s="89" t="s">
        <v>21</v>
      </c>
      <c r="E214" s="89" t="s">
        <v>36</v>
      </c>
      <c r="F214" s="97" t="s">
        <v>32</v>
      </c>
      <c r="G214" s="90" t="s">
        <v>22</v>
      </c>
      <c r="H214" s="107">
        <v>43344</v>
      </c>
      <c r="I214" s="93">
        <v>43354</v>
      </c>
      <c r="J214" s="108">
        <v>43349</v>
      </c>
      <c r="K214" s="169" t="s">
        <v>697</v>
      </c>
      <c r="L214" s="109">
        <v>64</v>
      </c>
      <c r="M214" s="109" t="s">
        <v>136</v>
      </c>
      <c r="N214" s="100" t="s">
        <v>184</v>
      </c>
      <c r="O214" s="109" t="s">
        <v>144</v>
      </c>
      <c r="P214" s="109" t="s">
        <v>139</v>
      </c>
    </row>
    <row r="215" spans="1:16" s="18" customFormat="1" ht="19.899999999999999" customHeight="1" x14ac:dyDescent="0.35">
      <c r="A215" s="19"/>
      <c r="B215" s="104" t="s">
        <v>689</v>
      </c>
      <c r="C215" s="88" t="s">
        <v>707</v>
      </c>
      <c r="D215" s="89" t="s">
        <v>87</v>
      </c>
      <c r="E215" s="89" t="s">
        <v>36</v>
      </c>
      <c r="F215" s="97" t="s">
        <v>32</v>
      </c>
      <c r="G215" s="90" t="s">
        <v>11</v>
      </c>
      <c r="H215" s="107">
        <v>43344</v>
      </c>
      <c r="I215" s="93">
        <v>43354</v>
      </c>
      <c r="J215" s="108">
        <v>43349</v>
      </c>
      <c r="K215" s="169" t="s">
        <v>699</v>
      </c>
      <c r="L215" s="109">
        <v>103</v>
      </c>
      <c r="M215" s="109" t="s">
        <v>136</v>
      </c>
      <c r="N215" s="100" t="s">
        <v>184</v>
      </c>
      <c r="O215" s="109" t="s">
        <v>144</v>
      </c>
      <c r="P215" s="109" t="s">
        <v>139</v>
      </c>
    </row>
    <row r="216" spans="1:16" s="18" customFormat="1" ht="12" customHeight="1" x14ac:dyDescent="0.35">
      <c r="A216" s="19"/>
      <c r="B216" s="104" t="s">
        <v>689</v>
      </c>
      <c r="C216" s="88" t="s">
        <v>709</v>
      </c>
      <c r="D216" s="89" t="s">
        <v>467</v>
      </c>
      <c r="E216" s="89" t="s">
        <v>36</v>
      </c>
      <c r="F216" s="97" t="s">
        <v>32</v>
      </c>
      <c r="G216" s="90" t="s">
        <v>11</v>
      </c>
      <c r="H216" s="107">
        <v>43344</v>
      </c>
      <c r="I216" s="93">
        <v>43354</v>
      </c>
      <c r="J216" s="108">
        <v>43347</v>
      </c>
      <c r="K216" s="169" t="s">
        <v>701</v>
      </c>
      <c r="L216" s="109">
        <v>163.5</v>
      </c>
      <c r="M216" s="109" t="s">
        <v>136</v>
      </c>
      <c r="N216" s="100" t="s">
        <v>184</v>
      </c>
      <c r="O216" s="109" t="s">
        <v>144</v>
      </c>
      <c r="P216" s="109" t="s">
        <v>139</v>
      </c>
    </row>
    <row r="217" spans="1:16" s="18" customFormat="1" ht="19.899999999999999" customHeight="1" x14ac:dyDescent="0.35">
      <c r="A217" s="19"/>
      <c r="B217" s="104" t="s">
        <v>662</v>
      </c>
      <c r="C217" s="88" t="s">
        <v>711</v>
      </c>
      <c r="D217" s="89" t="s">
        <v>207</v>
      </c>
      <c r="E217" s="89" t="s">
        <v>441</v>
      </c>
      <c r="F217" s="97" t="s">
        <v>208</v>
      </c>
      <c r="G217" s="90" t="s">
        <v>782</v>
      </c>
      <c r="H217" s="107">
        <v>43344</v>
      </c>
      <c r="I217" s="93">
        <v>43355</v>
      </c>
      <c r="J217" s="108">
        <v>43353</v>
      </c>
      <c r="K217" s="169" t="s">
        <v>664</v>
      </c>
      <c r="L217" s="109">
        <v>56932.51</v>
      </c>
      <c r="M217" s="109" t="s">
        <v>136</v>
      </c>
      <c r="N217" s="100" t="s">
        <v>184</v>
      </c>
      <c r="O217" s="109" t="s">
        <v>144</v>
      </c>
      <c r="P217" s="109" t="s">
        <v>139</v>
      </c>
    </row>
    <row r="218" spans="1:16" s="18" customFormat="1" ht="19.899999999999999" customHeight="1" x14ac:dyDescent="0.35">
      <c r="A218" s="19"/>
      <c r="B218" s="104" t="s">
        <v>665</v>
      </c>
      <c r="C218" s="88" t="s">
        <v>714</v>
      </c>
      <c r="D218" s="89" t="s">
        <v>933</v>
      </c>
      <c r="E218" s="89" t="s">
        <v>395</v>
      </c>
      <c r="F218" s="97" t="s">
        <v>650</v>
      </c>
      <c r="G218" s="90" t="s">
        <v>781</v>
      </c>
      <c r="H218" s="107">
        <v>43344</v>
      </c>
      <c r="I218" s="93">
        <v>43357</v>
      </c>
      <c r="J218" s="108">
        <v>43355</v>
      </c>
      <c r="K218" s="169" t="s">
        <v>667</v>
      </c>
      <c r="L218" s="109">
        <v>174000</v>
      </c>
      <c r="M218" s="109" t="s">
        <v>136</v>
      </c>
      <c r="N218" s="100" t="s">
        <v>184</v>
      </c>
      <c r="O218" s="109" t="s">
        <v>144</v>
      </c>
      <c r="P218" s="109" t="s">
        <v>139</v>
      </c>
    </row>
    <row r="219" spans="1:16" s="18" customFormat="1" ht="19.899999999999999" customHeight="1" x14ac:dyDescent="0.35">
      <c r="A219" s="19"/>
      <c r="B219" s="104" t="s">
        <v>684</v>
      </c>
      <c r="C219" s="88" t="s">
        <v>717</v>
      </c>
      <c r="D219" s="89" t="s">
        <v>686</v>
      </c>
      <c r="E219" s="89" t="s">
        <v>36</v>
      </c>
      <c r="F219" s="97" t="s">
        <v>32</v>
      </c>
      <c r="G219" s="90" t="s">
        <v>5</v>
      </c>
      <c r="H219" s="107">
        <v>43344</v>
      </c>
      <c r="I219" s="93">
        <v>43360</v>
      </c>
      <c r="J219" s="108">
        <v>43354</v>
      </c>
      <c r="K219" s="169" t="s">
        <v>687</v>
      </c>
      <c r="L219" s="109">
        <v>300</v>
      </c>
      <c r="M219" s="109" t="s">
        <v>136</v>
      </c>
      <c r="N219" s="100" t="s">
        <v>184</v>
      </c>
      <c r="O219" s="109" t="s">
        <v>144</v>
      </c>
      <c r="P219" s="109" t="s">
        <v>139</v>
      </c>
    </row>
    <row r="220" spans="1:16" s="18" customFormat="1" ht="19.899999999999999" customHeight="1" x14ac:dyDescent="0.35">
      <c r="A220" s="19"/>
      <c r="B220" s="104">
        <v>6832</v>
      </c>
      <c r="C220" s="88" t="s">
        <v>719</v>
      </c>
      <c r="D220" s="89" t="s">
        <v>114</v>
      </c>
      <c r="E220" s="89" t="s">
        <v>441</v>
      </c>
      <c r="F220" s="97" t="s">
        <v>673</v>
      </c>
      <c r="G220" s="90" t="s">
        <v>776</v>
      </c>
      <c r="H220" s="107">
        <v>43344</v>
      </c>
      <c r="I220" s="93">
        <v>43362</v>
      </c>
      <c r="J220" s="108">
        <v>43357</v>
      </c>
      <c r="K220" s="169" t="s">
        <v>674</v>
      </c>
      <c r="L220" s="109">
        <v>173901.85</v>
      </c>
      <c r="M220" s="109" t="s">
        <v>136</v>
      </c>
      <c r="N220" s="100" t="s">
        <v>184</v>
      </c>
      <c r="O220" s="109" t="s">
        <v>144</v>
      </c>
      <c r="P220" s="109" t="s">
        <v>139</v>
      </c>
    </row>
    <row r="221" spans="1:16" s="18" customFormat="1" ht="19.899999999999999" customHeight="1" x14ac:dyDescent="0.35">
      <c r="A221" s="19"/>
      <c r="B221" s="104" t="s">
        <v>668</v>
      </c>
      <c r="C221" s="88" t="s">
        <v>721</v>
      </c>
      <c r="D221" s="89" t="s">
        <v>114</v>
      </c>
      <c r="E221" s="89" t="s">
        <v>441</v>
      </c>
      <c r="F221" s="97" t="s">
        <v>670</v>
      </c>
      <c r="G221" s="90" t="s">
        <v>1076</v>
      </c>
      <c r="H221" s="107">
        <v>43344</v>
      </c>
      <c r="I221" s="93">
        <v>43362</v>
      </c>
      <c r="J221" s="108">
        <v>43357</v>
      </c>
      <c r="K221" s="169" t="s">
        <v>671</v>
      </c>
      <c r="L221" s="109">
        <v>58555.360000000001</v>
      </c>
      <c r="M221" s="109" t="s">
        <v>136</v>
      </c>
      <c r="N221" s="100" t="s">
        <v>184</v>
      </c>
      <c r="O221" s="109" t="s">
        <v>144</v>
      </c>
      <c r="P221" s="109" t="s">
        <v>139</v>
      </c>
    </row>
    <row r="222" spans="1:16" s="18" customFormat="1" ht="20.5" customHeight="1" x14ac:dyDescent="0.35">
      <c r="A222" s="19"/>
      <c r="B222" s="104" t="s">
        <v>680</v>
      </c>
      <c r="C222" s="88" t="s">
        <v>723</v>
      </c>
      <c r="D222" s="89" t="s">
        <v>473</v>
      </c>
      <c r="E222" s="89" t="s">
        <v>441</v>
      </c>
      <c r="F222" s="97" t="s">
        <v>418</v>
      </c>
      <c r="G222" s="90" t="s">
        <v>784</v>
      </c>
      <c r="H222" s="107">
        <v>43344</v>
      </c>
      <c r="I222" s="93">
        <v>43368</v>
      </c>
      <c r="J222" s="108">
        <v>43367</v>
      </c>
      <c r="K222" s="169" t="s">
        <v>682</v>
      </c>
      <c r="L222" s="109">
        <v>23200</v>
      </c>
      <c r="M222" s="109" t="s">
        <v>136</v>
      </c>
      <c r="N222" s="100" t="s">
        <v>184</v>
      </c>
      <c r="O222" s="109" t="s">
        <v>144</v>
      </c>
      <c r="P222" s="109" t="s">
        <v>139</v>
      </c>
    </row>
    <row r="223" spans="1:16" s="18" customFormat="1" ht="19.899999999999999" customHeight="1" x14ac:dyDescent="0.35">
      <c r="A223" s="19"/>
      <c r="B223" s="104" t="s">
        <v>675</v>
      </c>
      <c r="C223" s="88" t="s">
        <v>726</v>
      </c>
      <c r="D223" s="89" t="s">
        <v>677</v>
      </c>
      <c r="E223" s="89" t="s">
        <v>395</v>
      </c>
      <c r="F223" s="97" t="s">
        <v>678</v>
      </c>
      <c r="G223" s="90" t="s">
        <v>785</v>
      </c>
      <c r="H223" s="107">
        <v>43344</v>
      </c>
      <c r="I223" s="93">
        <v>43368</v>
      </c>
      <c r="J223" s="108">
        <v>43367</v>
      </c>
      <c r="K223" s="169" t="s">
        <v>679</v>
      </c>
      <c r="L223" s="109">
        <v>2849301.51</v>
      </c>
      <c r="M223" s="109" t="s">
        <v>136</v>
      </c>
      <c r="N223" s="100" t="s">
        <v>184</v>
      </c>
      <c r="O223" s="109" t="s">
        <v>144</v>
      </c>
      <c r="P223" s="109" t="s">
        <v>139</v>
      </c>
    </row>
    <row r="224" spans="1:16" s="18" customFormat="1" ht="19.899999999999999" customHeight="1" x14ac:dyDescent="0.35">
      <c r="A224" s="19"/>
      <c r="B224" s="104" t="s">
        <v>435</v>
      </c>
      <c r="C224" s="88" t="s">
        <v>727</v>
      </c>
      <c r="D224" s="89" t="s">
        <v>4</v>
      </c>
      <c r="E224" s="89" t="s">
        <v>36</v>
      </c>
      <c r="F224" s="97" t="s">
        <v>611</v>
      </c>
      <c r="G224" s="90" t="s">
        <v>786</v>
      </c>
      <c r="H224" s="107">
        <v>43344</v>
      </c>
      <c r="I224" s="93">
        <v>43357</v>
      </c>
      <c r="J224" s="108">
        <v>43360</v>
      </c>
      <c r="K224" s="169" t="s">
        <v>730</v>
      </c>
      <c r="L224" s="109">
        <v>55609.35</v>
      </c>
      <c r="M224" s="109" t="s">
        <v>136</v>
      </c>
      <c r="N224" s="100" t="s">
        <v>184</v>
      </c>
      <c r="O224" s="109" t="s">
        <v>144</v>
      </c>
      <c r="P224" s="109" t="s">
        <v>139</v>
      </c>
    </row>
    <row r="225" spans="1:16" s="18" customFormat="1" ht="19.899999999999999" customHeight="1" x14ac:dyDescent="0.35">
      <c r="A225" s="19"/>
      <c r="B225" s="104" t="s">
        <v>435</v>
      </c>
      <c r="C225" s="88" t="s">
        <v>728</v>
      </c>
      <c r="D225" s="89" t="s">
        <v>4</v>
      </c>
      <c r="E225" s="89" t="s">
        <v>36</v>
      </c>
      <c r="F225" s="97" t="s">
        <v>611</v>
      </c>
      <c r="G225" s="90" t="s">
        <v>787</v>
      </c>
      <c r="H225" s="107">
        <v>43344</v>
      </c>
      <c r="I225" s="93">
        <v>43370</v>
      </c>
      <c r="J225" s="108">
        <v>43378</v>
      </c>
      <c r="K225" s="169" t="s">
        <v>732</v>
      </c>
      <c r="L225" s="109">
        <v>55609.35</v>
      </c>
      <c r="M225" s="109" t="s">
        <v>136</v>
      </c>
      <c r="N225" s="100" t="s">
        <v>184</v>
      </c>
      <c r="O225" s="109" t="s">
        <v>144</v>
      </c>
      <c r="P225" s="109" t="s">
        <v>139</v>
      </c>
    </row>
    <row r="226" spans="1:16" s="18" customFormat="1" ht="19.899999999999999" customHeight="1" x14ac:dyDescent="0.35">
      <c r="A226" s="19"/>
      <c r="B226" s="104" t="s">
        <v>435</v>
      </c>
      <c r="C226" s="88" t="s">
        <v>729</v>
      </c>
      <c r="D226" s="89" t="s">
        <v>6</v>
      </c>
      <c r="E226" s="89" t="s">
        <v>36</v>
      </c>
      <c r="F226" s="97" t="s">
        <v>35</v>
      </c>
      <c r="G226" s="90" t="s">
        <v>788</v>
      </c>
      <c r="H226" s="107">
        <v>43344</v>
      </c>
      <c r="I226" s="93">
        <v>43357</v>
      </c>
      <c r="J226" s="108">
        <v>43361</v>
      </c>
      <c r="K226" s="169" t="s">
        <v>734</v>
      </c>
      <c r="L226" s="109">
        <v>5700.11</v>
      </c>
      <c r="M226" s="109" t="s">
        <v>136</v>
      </c>
      <c r="N226" s="100" t="s">
        <v>258</v>
      </c>
      <c r="O226" s="109" t="s">
        <v>144</v>
      </c>
      <c r="P226" s="109" t="s">
        <v>139</v>
      </c>
    </row>
    <row r="227" spans="1:16" s="18" customFormat="1" ht="19.899999999999999" customHeight="1" x14ac:dyDescent="0.35">
      <c r="A227" s="19"/>
      <c r="B227" s="104" t="s">
        <v>435</v>
      </c>
      <c r="C227" s="88" t="s">
        <v>731</v>
      </c>
      <c r="D227" s="89" t="s">
        <v>6</v>
      </c>
      <c r="E227" s="89" t="s">
        <v>36</v>
      </c>
      <c r="F227" s="97" t="s">
        <v>35</v>
      </c>
      <c r="G227" s="90" t="s">
        <v>789</v>
      </c>
      <c r="H227" s="107">
        <v>43344</v>
      </c>
      <c r="I227" s="93">
        <v>43370</v>
      </c>
      <c r="J227" s="108">
        <v>43378</v>
      </c>
      <c r="K227" s="169" t="s">
        <v>736</v>
      </c>
      <c r="L227" s="109">
        <f>5700.11+846.44+261.88+412.45+654.69</f>
        <v>7875.57</v>
      </c>
      <c r="M227" s="109" t="s">
        <v>136</v>
      </c>
      <c r="N227" s="100" t="s">
        <v>258</v>
      </c>
      <c r="O227" s="109" t="s">
        <v>144</v>
      </c>
      <c r="P227" s="109" t="s">
        <v>139</v>
      </c>
    </row>
    <row r="228" spans="1:16" s="18" customFormat="1" ht="19.899999999999999" customHeight="1" x14ac:dyDescent="0.35">
      <c r="A228" s="19"/>
      <c r="B228" s="104" t="s">
        <v>435</v>
      </c>
      <c r="C228" s="88" t="s">
        <v>733</v>
      </c>
      <c r="D228" s="89" t="s">
        <v>60</v>
      </c>
      <c r="E228" s="89" t="s">
        <v>38</v>
      </c>
      <c r="F228" s="97" t="s">
        <v>35</v>
      </c>
      <c r="G228" s="90" t="s">
        <v>788</v>
      </c>
      <c r="H228" s="107">
        <v>43344</v>
      </c>
      <c r="I228" s="93">
        <v>43357</v>
      </c>
      <c r="J228" s="108">
        <v>43383</v>
      </c>
      <c r="K228" s="169" t="s">
        <v>738</v>
      </c>
      <c r="L228" s="109">
        <v>5741.48</v>
      </c>
      <c r="M228" s="109" t="s">
        <v>136</v>
      </c>
      <c r="N228" s="100" t="s">
        <v>258</v>
      </c>
      <c r="O228" s="109" t="s">
        <v>144</v>
      </c>
      <c r="P228" s="109" t="s">
        <v>139</v>
      </c>
    </row>
    <row r="229" spans="1:16" s="18" customFormat="1" ht="19.899999999999999" customHeight="1" x14ac:dyDescent="0.35">
      <c r="A229" s="19"/>
      <c r="B229" s="104" t="s">
        <v>435</v>
      </c>
      <c r="C229" s="88" t="s">
        <v>735</v>
      </c>
      <c r="D229" s="89" t="s">
        <v>60</v>
      </c>
      <c r="E229" s="89" t="s">
        <v>38</v>
      </c>
      <c r="F229" s="97" t="s">
        <v>35</v>
      </c>
      <c r="G229" s="90" t="s">
        <v>790</v>
      </c>
      <c r="H229" s="107">
        <v>43344</v>
      </c>
      <c r="I229" s="93">
        <v>43370</v>
      </c>
      <c r="J229" s="108">
        <v>43378</v>
      </c>
      <c r="K229" s="169" t="s">
        <v>740</v>
      </c>
      <c r="L229" s="109">
        <f>5741.48+917.53+455.19+381.59+1137.98</f>
        <v>8633.7699999999986</v>
      </c>
      <c r="M229" s="109" t="s">
        <v>136</v>
      </c>
      <c r="N229" s="100" t="s">
        <v>258</v>
      </c>
      <c r="O229" s="109" t="s">
        <v>144</v>
      </c>
      <c r="P229" s="109" t="s">
        <v>139</v>
      </c>
    </row>
    <row r="230" spans="1:16" s="18" customFormat="1" ht="19.899999999999999" customHeight="1" x14ac:dyDescent="0.35">
      <c r="A230" s="19"/>
      <c r="B230" s="104" t="s">
        <v>435</v>
      </c>
      <c r="C230" s="88" t="s">
        <v>737</v>
      </c>
      <c r="D230" s="89" t="s">
        <v>92</v>
      </c>
      <c r="E230" s="89" t="s">
        <v>36</v>
      </c>
      <c r="F230" s="97" t="s">
        <v>35</v>
      </c>
      <c r="G230" s="90" t="s">
        <v>788</v>
      </c>
      <c r="H230" s="107">
        <v>43344</v>
      </c>
      <c r="I230" s="93">
        <v>43357</v>
      </c>
      <c r="J230" s="108">
        <v>43361</v>
      </c>
      <c r="K230" s="169" t="s">
        <v>742</v>
      </c>
      <c r="L230" s="109">
        <v>5738.59</v>
      </c>
      <c r="M230" s="109" t="s">
        <v>136</v>
      </c>
      <c r="N230" s="100" t="s">
        <v>258</v>
      </c>
      <c r="O230" s="109" t="s">
        <v>144</v>
      </c>
      <c r="P230" s="109" t="s">
        <v>139</v>
      </c>
    </row>
    <row r="231" spans="1:16" s="18" customFormat="1" ht="19.899999999999999" customHeight="1" x14ac:dyDescent="0.35">
      <c r="A231" s="19"/>
      <c r="B231" s="104" t="s">
        <v>435</v>
      </c>
      <c r="C231" s="88" t="s">
        <v>739</v>
      </c>
      <c r="D231" s="89" t="s">
        <v>92</v>
      </c>
      <c r="E231" s="89" t="s">
        <v>36</v>
      </c>
      <c r="F231" s="97" t="s">
        <v>35</v>
      </c>
      <c r="G231" s="90" t="s">
        <v>790</v>
      </c>
      <c r="H231" s="107">
        <v>43344</v>
      </c>
      <c r="I231" s="93">
        <v>43370</v>
      </c>
      <c r="J231" s="108">
        <v>43378</v>
      </c>
      <c r="K231" s="169" t="s">
        <v>744</v>
      </c>
      <c r="L231" s="109">
        <f>5738.59+1137.38+454.96+716.56+1137.39</f>
        <v>9184.8799999999992</v>
      </c>
      <c r="M231" s="109" t="s">
        <v>136</v>
      </c>
      <c r="N231" s="100" t="s">
        <v>258</v>
      </c>
      <c r="O231" s="109" t="s">
        <v>144</v>
      </c>
      <c r="P231" s="109" t="s">
        <v>139</v>
      </c>
    </row>
    <row r="232" spans="1:16" s="18" customFormat="1" ht="19.899999999999999" customHeight="1" x14ac:dyDescent="0.35">
      <c r="A232" s="19"/>
      <c r="B232" s="104" t="s">
        <v>435</v>
      </c>
      <c r="C232" s="88" t="s">
        <v>741</v>
      </c>
      <c r="D232" s="89" t="s">
        <v>554</v>
      </c>
      <c r="E232" s="89" t="s">
        <v>36</v>
      </c>
      <c r="F232" s="97" t="s">
        <v>35</v>
      </c>
      <c r="G232" s="90" t="s">
        <v>788</v>
      </c>
      <c r="H232" s="107">
        <v>43344</v>
      </c>
      <c r="I232" s="93">
        <v>43357</v>
      </c>
      <c r="J232" s="108">
        <v>43361</v>
      </c>
      <c r="K232" s="169" t="s">
        <v>746</v>
      </c>
      <c r="L232" s="109">
        <v>27443.49</v>
      </c>
      <c r="M232" s="109" t="s">
        <v>136</v>
      </c>
      <c r="N232" s="100" t="s">
        <v>258</v>
      </c>
      <c r="O232" s="109" t="s">
        <v>138</v>
      </c>
      <c r="P232" s="109" t="s">
        <v>139</v>
      </c>
    </row>
    <row r="233" spans="1:16" s="18" customFormat="1" ht="19.899999999999999" customHeight="1" x14ac:dyDescent="0.35">
      <c r="A233" s="19"/>
      <c r="B233" s="104" t="s">
        <v>435</v>
      </c>
      <c r="C233" s="88" t="s">
        <v>743</v>
      </c>
      <c r="D233" s="89" t="s">
        <v>554</v>
      </c>
      <c r="E233" s="89" t="s">
        <v>36</v>
      </c>
      <c r="F233" s="97" t="s">
        <v>35</v>
      </c>
      <c r="G233" s="90" t="s">
        <v>790</v>
      </c>
      <c r="H233" s="107">
        <v>43344</v>
      </c>
      <c r="I233" s="93">
        <v>43370</v>
      </c>
      <c r="J233" s="108">
        <v>43378</v>
      </c>
      <c r="K233" s="169" t="s">
        <v>748</v>
      </c>
      <c r="L233" s="109">
        <f>27443.49+4024.47+2304.64+3629.81+5761.6</f>
        <v>43164.01</v>
      </c>
      <c r="M233" s="109" t="s">
        <v>136</v>
      </c>
      <c r="N233" s="100" t="s">
        <v>258</v>
      </c>
      <c r="O233" s="109" t="s">
        <v>138</v>
      </c>
      <c r="P233" s="109" t="s">
        <v>139</v>
      </c>
    </row>
    <row r="234" spans="1:16" s="18" customFormat="1" ht="19.899999999999999" customHeight="1" x14ac:dyDescent="0.35">
      <c r="A234" s="19"/>
      <c r="B234" s="104" t="s">
        <v>435</v>
      </c>
      <c r="C234" s="88" t="s">
        <v>745</v>
      </c>
      <c r="D234" s="89" t="s">
        <v>93</v>
      </c>
      <c r="E234" s="89" t="s">
        <v>36</v>
      </c>
      <c r="F234" s="97" t="s">
        <v>35</v>
      </c>
      <c r="G234" s="90" t="s">
        <v>788</v>
      </c>
      <c r="H234" s="107">
        <v>43344</v>
      </c>
      <c r="I234" s="93">
        <v>43357</v>
      </c>
      <c r="J234" s="108">
        <v>43361</v>
      </c>
      <c r="K234" s="169" t="s">
        <v>750</v>
      </c>
      <c r="L234" s="109">
        <v>11157.63</v>
      </c>
      <c r="M234" s="109" t="s">
        <v>136</v>
      </c>
      <c r="N234" s="100" t="s">
        <v>258</v>
      </c>
      <c r="O234" s="109" t="s">
        <v>144</v>
      </c>
      <c r="P234" s="109" t="s">
        <v>139</v>
      </c>
    </row>
    <row r="235" spans="1:16" s="18" customFormat="1" ht="19.899999999999999" customHeight="1" x14ac:dyDescent="0.35">
      <c r="A235" s="19"/>
      <c r="B235" s="104" t="s">
        <v>435</v>
      </c>
      <c r="C235" s="88" t="s">
        <v>747</v>
      </c>
      <c r="D235" s="89" t="s">
        <v>93</v>
      </c>
      <c r="E235" s="89" t="s">
        <v>36</v>
      </c>
      <c r="F235" s="97" t="s">
        <v>35</v>
      </c>
      <c r="G235" s="90" t="s">
        <v>790</v>
      </c>
      <c r="H235" s="107">
        <v>43344</v>
      </c>
      <c r="I235" s="93">
        <v>43370</v>
      </c>
      <c r="J235" s="108">
        <v>43378</v>
      </c>
      <c r="K235" s="169" t="s">
        <v>752</v>
      </c>
      <c r="L235" s="109">
        <f>11157.63+1865.69+921.57+1451.47+2303.92</f>
        <v>17700.28</v>
      </c>
      <c r="M235" s="109" t="s">
        <v>136</v>
      </c>
      <c r="N235" s="100" t="s">
        <v>258</v>
      </c>
      <c r="O235" s="109" t="s">
        <v>144</v>
      </c>
      <c r="P235" s="109" t="s">
        <v>139</v>
      </c>
    </row>
    <row r="236" spans="1:16" s="18" customFormat="1" ht="19.899999999999999" customHeight="1" x14ac:dyDescent="0.35">
      <c r="A236" s="19"/>
      <c r="B236" s="104" t="s">
        <v>435</v>
      </c>
      <c r="C236" s="88" t="s">
        <v>749</v>
      </c>
      <c r="D236" s="89" t="s">
        <v>94</v>
      </c>
      <c r="E236" s="89" t="s">
        <v>38</v>
      </c>
      <c r="F236" s="97" t="s">
        <v>611</v>
      </c>
      <c r="G236" s="90" t="s">
        <v>791</v>
      </c>
      <c r="H236" s="107">
        <v>43344</v>
      </c>
      <c r="I236" s="93">
        <v>43358</v>
      </c>
      <c r="J236" s="108">
        <v>43361</v>
      </c>
      <c r="K236" s="169" t="s">
        <v>754</v>
      </c>
      <c r="L236" s="109">
        <v>2125.87</v>
      </c>
      <c r="M236" s="109" t="s">
        <v>136</v>
      </c>
      <c r="N236" s="100" t="s">
        <v>184</v>
      </c>
      <c r="O236" s="109" t="s">
        <v>144</v>
      </c>
      <c r="P236" s="109" t="s">
        <v>139</v>
      </c>
    </row>
    <row r="237" spans="1:16" s="18" customFormat="1" ht="19.899999999999999" customHeight="1" x14ac:dyDescent="0.35">
      <c r="A237" s="19"/>
      <c r="B237" s="104" t="s">
        <v>435</v>
      </c>
      <c r="C237" s="88" t="s">
        <v>751</v>
      </c>
      <c r="D237" s="89" t="s">
        <v>127</v>
      </c>
      <c r="E237" s="89" t="s">
        <v>38</v>
      </c>
      <c r="F237" s="97" t="s">
        <v>35</v>
      </c>
      <c r="G237" s="90" t="s">
        <v>788</v>
      </c>
      <c r="H237" s="107">
        <v>43344</v>
      </c>
      <c r="I237" s="93">
        <v>43357</v>
      </c>
      <c r="J237" s="108">
        <v>43361</v>
      </c>
      <c r="K237" s="169" t="s">
        <v>756</v>
      </c>
      <c r="L237" s="109">
        <v>5650.07</v>
      </c>
      <c r="M237" s="109" t="s">
        <v>136</v>
      </c>
      <c r="N237" s="100" t="s">
        <v>258</v>
      </c>
      <c r="O237" s="109" t="s">
        <v>144</v>
      </c>
      <c r="P237" s="109" t="s">
        <v>139</v>
      </c>
    </row>
    <row r="238" spans="1:16" s="18" customFormat="1" ht="19.899999999999999" customHeight="1" x14ac:dyDescent="0.35">
      <c r="A238" s="19"/>
      <c r="B238" s="104" t="s">
        <v>435</v>
      </c>
      <c r="C238" s="88" t="s">
        <v>753</v>
      </c>
      <c r="D238" s="89" t="s">
        <v>127</v>
      </c>
      <c r="E238" s="89" t="s">
        <v>38</v>
      </c>
      <c r="F238" s="97" t="s">
        <v>35</v>
      </c>
      <c r="G238" s="90" t="s">
        <v>790</v>
      </c>
      <c r="H238" s="107">
        <v>43344</v>
      </c>
      <c r="I238" s="93">
        <v>43370</v>
      </c>
      <c r="J238" s="108">
        <v>43378</v>
      </c>
      <c r="K238" s="169" t="s">
        <v>758</v>
      </c>
      <c r="L238" s="109">
        <f>5650.07+1125.59+288.65+454.62+721.62</f>
        <v>8240.5499999999993</v>
      </c>
      <c r="M238" s="109" t="s">
        <v>136</v>
      </c>
      <c r="N238" s="100" t="s">
        <v>258</v>
      </c>
      <c r="O238" s="109" t="s">
        <v>144</v>
      </c>
      <c r="P238" s="109" t="s">
        <v>139</v>
      </c>
    </row>
    <row r="239" spans="1:16" s="18" customFormat="1" ht="19.899999999999999" customHeight="1" x14ac:dyDescent="0.35">
      <c r="A239" s="19"/>
      <c r="B239" s="104" t="s">
        <v>435</v>
      </c>
      <c r="C239" s="88" t="s">
        <v>755</v>
      </c>
      <c r="D239" s="89" t="s">
        <v>645</v>
      </c>
      <c r="E239" s="89" t="s">
        <v>38</v>
      </c>
      <c r="F239" s="97" t="s">
        <v>35</v>
      </c>
      <c r="G239" s="90" t="s">
        <v>788</v>
      </c>
      <c r="H239" s="107">
        <v>43344</v>
      </c>
      <c r="I239" s="93">
        <v>43357</v>
      </c>
      <c r="J239" s="108">
        <v>43361</v>
      </c>
      <c r="K239" s="169" t="s">
        <v>760</v>
      </c>
      <c r="L239" s="109">
        <v>5650.07</v>
      </c>
      <c r="M239" s="109" t="s">
        <v>136</v>
      </c>
      <c r="N239" s="100" t="s">
        <v>258</v>
      </c>
      <c r="O239" s="109" t="s">
        <v>144</v>
      </c>
      <c r="P239" s="109" t="s">
        <v>139</v>
      </c>
    </row>
    <row r="240" spans="1:16" s="18" customFormat="1" ht="19.899999999999999" customHeight="1" x14ac:dyDescent="0.35">
      <c r="A240" s="19"/>
      <c r="B240" s="104" t="s">
        <v>435</v>
      </c>
      <c r="C240" s="88" t="s">
        <v>757</v>
      </c>
      <c r="D240" s="89" t="s">
        <v>645</v>
      </c>
      <c r="E240" s="89" t="s">
        <v>38</v>
      </c>
      <c r="F240" s="97" t="s">
        <v>35</v>
      </c>
      <c r="G240" s="90" t="s">
        <v>790</v>
      </c>
      <c r="H240" s="107">
        <v>43344</v>
      </c>
      <c r="I240" s="93">
        <v>43370</v>
      </c>
      <c r="J240" s="108">
        <v>43378</v>
      </c>
      <c r="K240" s="169" t="s">
        <v>762</v>
      </c>
      <c r="L240" s="109">
        <f>5650.07+1125.61+223.71+352.34+559.27</f>
        <v>7911</v>
      </c>
      <c r="M240" s="109" t="s">
        <v>136</v>
      </c>
      <c r="N240" s="100" t="s">
        <v>258</v>
      </c>
      <c r="O240" s="109" t="s">
        <v>144</v>
      </c>
      <c r="P240" s="109" t="s">
        <v>139</v>
      </c>
    </row>
    <row r="241" spans="1:17" s="18" customFormat="1" ht="19.899999999999999" customHeight="1" x14ac:dyDescent="0.35">
      <c r="A241" s="19"/>
      <c r="B241" s="104" t="s">
        <v>435</v>
      </c>
      <c r="C241" s="88" t="s">
        <v>759</v>
      </c>
      <c r="D241" s="89" t="s">
        <v>91</v>
      </c>
      <c r="E241" s="89" t="s">
        <v>36</v>
      </c>
      <c r="F241" s="97" t="s">
        <v>35</v>
      </c>
      <c r="G241" s="90" t="s">
        <v>788</v>
      </c>
      <c r="H241" s="107">
        <v>43344</v>
      </c>
      <c r="I241" s="93">
        <v>43357</v>
      </c>
      <c r="J241" s="108">
        <v>43361</v>
      </c>
      <c r="K241" s="169" t="s">
        <v>764</v>
      </c>
      <c r="L241" s="109">
        <v>15991.6</v>
      </c>
      <c r="M241" s="109" t="s">
        <v>136</v>
      </c>
      <c r="N241" s="100" t="s">
        <v>258</v>
      </c>
      <c r="O241" s="109" t="s">
        <v>144</v>
      </c>
      <c r="P241" s="109" t="s">
        <v>139</v>
      </c>
    </row>
    <row r="242" spans="1:17" s="18" customFormat="1" ht="19.899999999999999" customHeight="1" x14ac:dyDescent="0.35">
      <c r="A242" s="19"/>
      <c r="B242" s="104" t="s">
        <v>435</v>
      </c>
      <c r="C242" s="88" t="s">
        <v>761</v>
      </c>
      <c r="D242" s="89" t="s">
        <v>91</v>
      </c>
      <c r="E242" s="89" t="s">
        <v>36</v>
      </c>
      <c r="F242" s="97" t="s">
        <v>35</v>
      </c>
      <c r="G242" s="90" t="s">
        <v>789</v>
      </c>
      <c r="H242" s="107">
        <v>43344</v>
      </c>
      <c r="I242" s="93">
        <v>43370</v>
      </c>
      <c r="J242" s="108">
        <v>43378</v>
      </c>
      <c r="K242" s="169" t="s">
        <v>766</v>
      </c>
      <c r="L242" s="109">
        <f>15991.6+2349.59+1231.58+1939.74+3078.95</f>
        <v>24591.460000000006</v>
      </c>
      <c r="M242" s="109" t="s">
        <v>136</v>
      </c>
      <c r="N242" s="100" t="s">
        <v>258</v>
      </c>
      <c r="O242" s="109" t="s">
        <v>144</v>
      </c>
      <c r="P242" s="109" t="s">
        <v>139</v>
      </c>
    </row>
    <row r="243" spans="1:17" s="18" customFormat="1" ht="19.899999999999999" customHeight="1" x14ac:dyDescent="0.35">
      <c r="A243" s="19"/>
      <c r="B243" s="104" t="s">
        <v>435</v>
      </c>
      <c r="C243" s="88" t="s">
        <v>763</v>
      </c>
      <c r="D243" s="89" t="s">
        <v>767</v>
      </c>
      <c r="E243" s="89" t="s">
        <v>441</v>
      </c>
      <c r="F243" s="97" t="s">
        <v>796</v>
      </c>
      <c r="G243" s="90" t="s">
        <v>788</v>
      </c>
      <c r="H243" s="107">
        <v>43344</v>
      </c>
      <c r="I243" s="93">
        <v>43357</v>
      </c>
      <c r="J243" s="108">
        <v>43361</v>
      </c>
      <c r="K243" s="169" t="s">
        <v>768</v>
      </c>
      <c r="L243" s="109">
        <v>5273.36</v>
      </c>
      <c r="M243" s="109" t="s">
        <v>136</v>
      </c>
      <c r="N243" s="100" t="s">
        <v>258</v>
      </c>
      <c r="O243" s="109" t="s">
        <v>144</v>
      </c>
      <c r="P243" s="109" t="s">
        <v>139</v>
      </c>
    </row>
    <row r="244" spans="1:17" s="18" customFormat="1" ht="19.899999999999999" customHeight="1" x14ac:dyDescent="0.35">
      <c r="A244" s="19"/>
      <c r="B244" s="104" t="s">
        <v>435</v>
      </c>
      <c r="C244" s="88" t="s">
        <v>765</v>
      </c>
      <c r="D244" s="89" t="s">
        <v>767</v>
      </c>
      <c r="E244" s="89" t="s">
        <v>441</v>
      </c>
      <c r="F244" s="97" t="s">
        <v>796</v>
      </c>
      <c r="G244" s="90" t="s">
        <v>792</v>
      </c>
      <c r="H244" s="107">
        <v>43344</v>
      </c>
      <c r="I244" s="93">
        <v>43370</v>
      </c>
      <c r="J244" s="108">
        <v>43378</v>
      </c>
      <c r="K244" s="169" t="s">
        <v>769</v>
      </c>
      <c r="L244" s="109">
        <v>5273.36</v>
      </c>
      <c r="M244" s="109" t="s">
        <v>136</v>
      </c>
      <c r="N244" s="100" t="s">
        <v>258</v>
      </c>
      <c r="O244" s="109" t="s">
        <v>144</v>
      </c>
      <c r="P244" s="109" t="s">
        <v>139</v>
      </c>
    </row>
    <row r="245" spans="1:17" s="163" customFormat="1" ht="23.5" customHeight="1" x14ac:dyDescent="0.35">
      <c r="A245" s="136"/>
      <c r="B245" s="104">
        <v>6904</v>
      </c>
      <c r="C245" s="88" t="s">
        <v>799</v>
      </c>
      <c r="D245" s="102" t="s">
        <v>205</v>
      </c>
      <c r="E245" s="89" t="s">
        <v>395</v>
      </c>
      <c r="F245" s="97" t="s">
        <v>206</v>
      </c>
      <c r="G245" s="90" t="s">
        <v>875</v>
      </c>
      <c r="H245" s="107">
        <v>43374</v>
      </c>
      <c r="I245" s="93">
        <v>43374</v>
      </c>
      <c r="J245" s="161">
        <v>43371</v>
      </c>
      <c r="K245" s="169" t="s">
        <v>800</v>
      </c>
      <c r="L245" s="162">
        <v>1618636.48</v>
      </c>
      <c r="M245" s="109" t="s">
        <v>136</v>
      </c>
      <c r="N245" s="100" t="s">
        <v>184</v>
      </c>
      <c r="O245" s="109" t="s">
        <v>144</v>
      </c>
      <c r="P245" s="109" t="s">
        <v>139</v>
      </c>
      <c r="Q245" s="136"/>
    </row>
    <row r="246" spans="1:17" s="163" customFormat="1" ht="23.5" customHeight="1" x14ac:dyDescent="0.35">
      <c r="A246" s="136"/>
      <c r="B246" s="104">
        <v>6905</v>
      </c>
      <c r="C246" s="88" t="s">
        <v>801</v>
      </c>
      <c r="D246" s="89" t="s">
        <v>933</v>
      </c>
      <c r="E246" s="89" t="s">
        <v>395</v>
      </c>
      <c r="F246" s="97" t="s">
        <v>802</v>
      </c>
      <c r="G246" s="90" t="s">
        <v>781</v>
      </c>
      <c r="H246" s="107">
        <v>43374</v>
      </c>
      <c r="I246" s="93">
        <v>43374</v>
      </c>
      <c r="J246" s="161">
        <v>43367</v>
      </c>
      <c r="K246" s="169" t="s">
        <v>803</v>
      </c>
      <c r="L246" s="162">
        <v>403434.52</v>
      </c>
      <c r="M246" s="109" t="s">
        <v>136</v>
      </c>
      <c r="N246" s="100" t="s">
        <v>184</v>
      </c>
      <c r="O246" s="109" t="s">
        <v>144</v>
      </c>
      <c r="P246" s="109" t="s">
        <v>139</v>
      </c>
      <c r="Q246" s="136"/>
    </row>
    <row r="247" spans="1:17" s="163" customFormat="1" ht="23.5" customHeight="1" x14ac:dyDescent="0.35">
      <c r="A247" s="136"/>
      <c r="B247" s="104">
        <v>6918</v>
      </c>
      <c r="C247" s="88" t="s">
        <v>804</v>
      </c>
      <c r="D247" s="89" t="s">
        <v>805</v>
      </c>
      <c r="E247" s="89" t="s">
        <v>441</v>
      </c>
      <c r="F247" s="97" t="s">
        <v>881</v>
      </c>
      <c r="G247" s="90" t="s">
        <v>880</v>
      </c>
      <c r="H247" s="107">
        <v>43374</v>
      </c>
      <c r="I247" s="93">
        <v>43376</v>
      </c>
      <c r="J247" s="161">
        <v>43374</v>
      </c>
      <c r="K247" s="169" t="s">
        <v>806</v>
      </c>
      <c r="L247" s="162">
        <v>158088.14000000001</v>
      </c>
      <c r="M247" s="109" t="s">
        <v>136</v>
      </c>
      <c r="N247" s="100" t="s">
        <v>184</v>
      </c>
      <c r="O247" s="109" t="s">
        <v>144</v>
      </c>
      <c r="P247" s="109" t="s">
        <v>139</v>
      </c>
      <c r="Q247" s="136"/>
    </row>
    <row r="248" spans="1:17" s="163" customFormat="1" ht="23.5" customHeight="1" x14ac:dyDescent="0.35">
      <c r="A248" s="136"/>
      <c r="B248" s="104">
        <v>6917</v>
      </c>
      <c r="C248" s="88" t="s">
        <v>807</v>
      </c>
      <c r="D248" s="89" t="s">
        <v>909</v>
      </c>
      <c r="E248" s="89" t="s">
        <v>395</v>
      </c>
      <c r="F248" s="97" t="s">
        <v>808</v>
      </c>
      <c r="G248" s="90" t="s">
        <v>876</v>
      </c>
      <c r="H248" s="107">
        <v>43374</v>
      </c>
      <c r="I248" s="93">
        <v>43377</v>
      </c>
      <c r="J248" s="161">
        <v>43374</v>
      </c>
      <c r="K248" s="169" t="s">
        <v>809</v>
      </c>
      <c r="L248" s="162">
        <v>8995570.6899999995</v>
      </c>
      <c r="M248" s="109" t="s">
        <v>136</v>
      </c>
      <c r="N248" s="100" t="s">
        <v>184</v>
      </c>
      <c r="O248" s="109" t="s">
        <v>144</v>
      </c>
      <c r="P248" s="109" t="s">
        <v>139</v>
      </c>
      <c r="Q248" s="136"/>
    </row>
    <row r="249" spans="1:17" s="163" customFormat="1" ht="23.5" customHeight="1" x14ac:dyDescent="0.35">
      <c r="A249" s="136"/>
      <c r="B249" s="104">
        <v>6975</v>
      </c>
      <c r="C249" s="88" t="s">
        <v>810</v>
      </c>
      <c r="D249" s="89" t="s">
        <v>64</v>
      </c>
      <c r="E249" s="89" t="s">
        <v>441</v>
      </c>
      <c r="F249" s="97" t="s">
        <v>442</v>
      </c>
      <c r="G249" s="90" t="s">
        <v>882</v>
      </c>
      <c r="H249" s="107">
        <v>43374</v>
      </c>
      <c r="I249" s="93">
        <v>43381</v>
      </c>
      <c r="J249" s="161">
        <v>43374</v>
      </c>
      <c r="K249" s="169" t="s">
        <v>811</v>
      </c>
      <c r="L249" s="162">
        <v>348000</v>
      </c>
      <c r="M249" s="109" t="s">
        <v>136</v>
      </c>
      <c r="N249" s="100" t="s">
        <v>184</v>
      </c>
      <c r="O249" s="109" t="s">
        <v>144</v>
      </c>
      <c r="P249" s="109" t="s">
        <v>139</v>
      </c>
      <c r="Q249" s="136"/>
    </row>
    <row r="250" spans="1:17" s="163" customFormat="1" ht="23.5" customHeight="1" x14ac:dyDescent="0.35">
      <c r="A250" s="136"/>
      <c r="B250" s="104">
        <v>7000</v>
      </c>
      <c r="C250" s="88" t="s">
        <v>812</v>
      </c>
      <c r="D250" s="89" t="s">
        <v>207</v>
      </c>
      <c r="E250" s="89" t="s">
        <v>441</v>
      </c>
      <c r="F250" s="97" t="s">
        <v>208</v>
      </c>
      <c r="G250" s="90" t="s">
        <v>883</v>
      </c>
      <c r="H250" s="107">
        <v>43374</v>
      </c>
      <c r="I250" s="93">
        <v>43383</v>
      </c>
      <c r="J250" s="161">
        <v>43381</v>
      </c>
      <c r="K250" s="169" t="s">
        <v>813</v>
      </c>
      <c r="L250" s="162">
        <v>56932.51</v>
      </c>
      <c r="M250" s="109" t="s">
        <v>136</v>
      </c>
      <c r="N250" s="100" t="s">
        <v>184</v>
      </c>
      <c r="O250" s="109" t="s">
        <v>144</v>
      </c>
      <c r="P250" s="109" t="s">
        <v>139</v>
      </c>
      <c r="Q250" s="136"/>
    </row>
    <row r="251" spans="1:17" s="163" customFormat="1" ht="23.5" customHeight="1" x14ac:dyDescent="0.35">
      <c r="A251" s="136"/>
      <c r="B251" s="104">
        <v>7001</v>
      </c>
      <c r="C251" s="88" t="s">
        <v>814</v>
      </c>
      <c r="D251" s="89" t="s">
        <v>815</v>
      </c>
      <c r="E251" s="89" t="s">
        <v>395</v>
      </c>
      <c r="F251" s="97" t="s">
        <v>394</v>
      </c>
      <c r="G251" s="90" t="s">
        <v>877</v>
      </c>
      <c r="H251" s="107">
        <v>43374</v>
      </c>
      <c r="I251" s="93">
        <v>43383</v>
      </c>
      <c r="J251" s="161">
        <v>43382</v>
      </c>
      <c r="K251" s="169" t="s">
        <v>816</v>
      </c>
      <c r="L251" s="162">
        <v>697398.88</v>
      </c>
      <c r="M251" s="109" t="s">
        <v>136</v>
      </c>
      <c r="N251" s="100" t="s">
        <v>184</v>
      </c>
      <c r="O251" s="109" t="s">
        <v>144</v>
      </c>
      <c r="P251" s="109" t="s">
        <v>139</v>
      </c>
      <c r="Q251" s="136"/>
    </row>
    <row r="252" spans="1:17" s="163" customFormat="1" ht="23.5" customHeight="1" x14ac:dyDescent="0.35">
      <c r="A252" s="136"/>
      <c r="B252" s="104">
        <v>7003</v>
      </c>
      <c r="C252" s="88" t="s">
        <v>817</v>
      </c>
      <c r="D252" s="89" t="s">
        <v>925</v>
      </c>
      <c r="E252" s="89" t="s">
        <v>441</v>
      </c>
      <c r="F252" s="97" t="s">
        <v>928</v>
      </c>
      <c r="G252" s="90" t="s">
        <v>884</v>
      </c>
      <c r="H252" s="107">
        <v>43374</v>
      </c>
      <c r="I252" s="93">
        <v>43383</v>
      </c>
      <c r="J252" s="161">
        <v>43381</v>
      </c>
      <c r="K252" s="169" t="s">
        <v>818</v>
      </c>
      <c r="L252" s="162">
        <v>18560</v>
      </c>
      <c r="M252" s="109" t="s">
        <v>136</v>
      </c>
      <c r="N252" s="100" t="s">
        <v>184</v>
      </c>
      <c r="O252" s="109" t="s">
        <v>144</v>
      </c>
      <c r="P252" s="109" t="s">
        <v>139</v>
      </c>
      <c r="Q252" s="136"/>
    </row>
    <row r="253" spans="1:17" s="163" customFormat="1" ht="23.5" customHeight="1" x14ac:dyDescent="0.35">
      <c r="A253" s="136"/>
      <c r="B253" s="104">
        <v>7092</v>
      </c>
      <c r="C253" s="88" t="s">
        <v>819</v>
      </c>
      <c r="D253" s="89" t="s">
        <v>909</v>
      </c>
      <c r="E253" s="89" t="s">
        <v>395</v>
      </c>
      <c r="F253" s="97" t="s">
        <v>808</v>
      </c>
      <c r="G253" s="90" t="s">
        <v>878</v>
      </c>
      <c r="H253" s="107">
        <v>43374</v>
      </c>
      <c r="I253" s="93">
        <v>43401</v>
      </c>
      <c r="J253" s="161">
        <v>43397</v>
      </c>
      <c r="K253" s="169" t="s">
        <v>820</v>
      </c>
      <c r="L253" s="162">
        <v>193040.45</v>
      </c>
      <c r="M253" s="109" t="s">
        <v>136</v>
      </c>
      <c r="N253" s="100" t="s">
        <v>184</v>
      </c>
      <c r="O253" s="109" t="s">
        <v>144</v>
      </c>
      <c r="P253" s="109" t="s">
        <v>139</v>
      </c>
      <c r="Q253" s="136"/>
    </row>
    <row r="254" spans="1:17" s="163" customFormat="1" ht="23.5" customHeight="1" x14ac:dyDescent="0.35">
      <c r="A254" s="136"/>
      <c r="B254" s="104">
        <v>7091</v>
      </c>
      <c r="C254" s="88" t="s">
        <v>821</v>
      </c>
      <c r="D254" s="89" t="s">
        <v>933</v>
      </c>
      <c r="E254" s="89" t="s">
        <v>395</v>
      </c>
      <c r="F254" s="97" t="s">
        <v>650</v>
      </c>
      <c r="G254" s="90" t="s">
        <v>879</v>
      </c>
      <c r="H254" s="107">
        <v>43374</v>
      </c>
      <c r="I254" s="93">
        <v>43399</v>
      </c>
      <c r="J254" s="161">
        <v>43397</v>
      </c>
      <c r="K254" s="169" t="s">
        <v>822</v>
      </c>
      <c r="L254" s="162">
        <v>353083.98</v>
      </c>
      <c r="M254" s="109" t="s">
        <v>136</v>
      </c>
      <c r="N254" s="100" t="s">
        <v>184</v>
      </c>
      <c r="O254" s="109" t="s">
        <v>144</v>
      </c>
      <c r="P254" s="109" t="s">
        <v>139</v>
      </c>
      <c r="Q254" s="136"/>
    </row>
    <row r="255" spans="1:17" s="163" customFormat="1" ht="23.5" customHeight="1" x14ac:dyDescent="0.35">
      <c r="A255" s="136"/>
      <c r="B255" s="104">
        <v>7117</v>
      </c>
      <c r="C255" s="88" t="s">
        <v>823</v>
      </c>
      <c r="D255" s="89" t="s">
        <v>824</v>
      </c>
      <c r="E255" s="89" t="s">
        <v>441</v>
      </c>
      <c r="F255" s="97" t="s">
        <v>825</v>
      </c>
      <c r="G255" s="90" t="s">
        <v>885</v>
      </c>
      <c r="H255" s="107">
        <v>43374</v>
      </c>
      <c r="I255" s="93">
        <v>43404</v>
      </c>
      <c r="J255" s="161">
        <v>43402</v>
      </c>
      <c r="K255" s="169" t="s">
        <v>826</v>
      </c>
      <c r="L255" s="162">
        <v>23200</v>
      </c>
      <c r="M255" s="109" t="s">
        <v>136</v>
      </c>
      <c r="N255" s="100" t="s">
        <v>184</v>
      </c>
      <c r="O255" s="109" t="s">
        <v>144</v>
      </c>
      <c r="P255" s="109" t="s">
        <v>139</v>
      </c>
      <c r="Q255" s="136"/>
    </row>
    <row r="256" spans="1:17" s="163" customFormat="1" ht="23.5" customHeight="1" x14ac:dyDescent="0.35">
      <c r="A256" s="136"/>
      <c r="B256" s="104">
        <v>7116</v>
      </c>
      <c r="C256" s="88" t="s">
        <v>827</v>
      </c>
      <c r="D256" s="89" t="s">
        <v>824</v>
      </c>
      <c r="E256" s="89" t="s">
        <v>441</v>
      </c>
      <c r="F256" s="97" t="s">
        <v>825</v>
      </c>
      <c r="G256" s="90" t="s">
        <v>886</v>
      </c>
      <c r="H256" s="107">
        <v>43374</v>
      </c>
      <c r="I256" s="93">
        <v>43404</v>
      </c>
      <c r="J256" s="161">
        <v>43402</v>
      </c>
      <c r="K256" s="169" t="s">
        <v>828</v>
      </c>
      <c r="L256" s="162">
        <v>23200</v>
      </c>
      <c r="M256" s="109" t="s">
        <v>136</v>
      </c>
      <c r="N256" s="100" t="s">
        <v>184</v>
      </c>
      <c r="O256" s="109" t="s">
        <v>144</v>
      </c>
      <c r="P256" s="109" t="s">
        <v>139</v>
      </c>
      <c r="Q256" s="136"/>
    </row>
    <row r="257" spans="1:17" s="163" customFormat="1" ht="23.5" customHeight="1" x14ac:dyDescent="0.35">
      <c r="A257" s="136"/>
      <c r="B257" s="104" t="s">
        <v>435</v>
      </c>
      <c r="C257" s="88" t="s">
        <v>829</v>
      </c>
      <c r="D257" s="89" t="s">
        <v>4</v>
      </c>
      <c r="E257" s="89" t="s">
        <v>36</v>
      </c>
      <c r="F257" s="97" t="s">
        <v>611</v>
      </c>
      <c r="G257" s="90" t="s">
        <v>890</v>
      </c>
      <c r="H257" s="107">
        <v>43374</v>
      </c>
      <c r="I257" s="93">
        <v>43385</v>
      </c>
      <c r="J257" s="161">
        <v>43411</v>
      </c>
      <c r="K257" s="169" t="s">
        <v>830</v>
      </c>
      <c r="L257" s="162">
        <v>55609.35</v>
      </c>
      <c r="M257" s="109" t="s">
        <v>136</v>
      </c>
      <c r="N257" s="100" t="s">
        <v>258</v>
      </c>
      <c r="O257" s="109" t="s">
        <v>138</v>
      </c>
      <c r="P257" s="109" t="s">
        <v>139</v>
      </c>
      <c r="Q257" s="136"/>
    </row>
    <row r="258" spans="1:17" s="163" customFormat="1" ht="23.5" customHeight="1" x14ac:dyDescent="0.35">
      <c r="A258" s="136"/>
      <c r="B258" s="104" t="s">
        <v>435</v>
      </c>
      <c r="C258" s="88" t="s">
        <v>831</v>
      </c>
      <c r="D258" s="89" t="s">
        <v>4</v>
      </c>
      <c r="E258" s="89" t="s">
        <v>36</v>
      </c>
      <c r="F258" s="97" t="s">
        <v>611</v>
      </c>
      <c r="G258" s="90" t="s">
        <v>891</v>
      </c>
      <c r="H258" s="107">
        <v>43374</v>
      </c>
      <c r="I258" s="93">
        <v>43404</v>
      </c>
      <c r="J258" s="161">
        <v>43411</v>
      </c>
      <c r="K258" s="169" t="s">
        <v>832</v>
      </c>
      <c r="L258" s="162">
        <v>55609.35</v>
      </c>
      <c r="M258" s="109" t="s">
        <v>136</v>
      </c>
      <c r="N258" s="100" t="s">
        <v>184</v>
      </c>
      <c r="O258" s="109" t="s">
        <v>138</v>
      </c>
      <c r="P258" s="109" t="s">
        <v>139</v>
      </c>
      <c r="Q258" s="136"/>
    </row>
    <row r="259" spans="1:17" s="163" customFormat="1" ht="23.5" customHeight="1" x14ac:dyDescent="0.35">
      <c r="A259" s="136"/>
      <c r="B259" s="104" t="s">
        <v>435</v>
      </c>
      <c r="C259" s="88" t="s">
        <v>833</v>
      </c>
      <c r="D259" s="89" t="s">
        <v>6</v>
      </c>
      <c r="E259" s="89" t="s">
        <v>36</v>
      </c>
      <c r="F259" s="97" t="s">
        <v>35</v>
      </c>
      <c r="G259" s="90" t="s">
        <v>887</v>
      </c>
      <c r="H259" s="107">
        <v>43374</v>
      </c>
      <c r="I259" s="93">
        <v>43386</v>
      </c>
      <c r="J259" s="161">
        <v>43391</v>
      </c>
      <c r="K259" s="174" t="s">
        <v>892</v>
      </c>
      <c r="L259" s="162">
        <v>5700.11</v>
      </c>
      <c r="M259" s="109" t="s">
        <v>136</v>
      </c>
      <c r="N259" s="100" t="s">
        <v>258</v>
      </c>
      <c r="O259" s="109" t="s">
        <v>138</v>
      </c>
      <c r="P259" s="109" t="s">
        <v>139</v>
      </c>
      <c r="Q259" s="136"/>
    </row>
    <row r="260" spans="1:17" s="163" customFormat="1" ht="23.5" customHeight="1" x14ac:dyDescent="0.35">
      <c r="A260" s="136"/>
      <c r="B260" s="104" t="s">
        <v>435</v>
      </c>
      <c r="C260" s="88" t="s">
        <v>834</v>
      </c>
      <c r="D260" s="89" t="s">
        <v>6</v>
      </c>
      <c r="E260" s="89" t="s">
        <v>36</v>
      </c>
      <c r="F260" s="97" t="s">
        <v>35</v>
      </c>
      <c r="G260" s="90" t="s">
        <v>835</v>
      </c>
      <c r="H260" s="107">
        <v>43374</v>
      </c>
      <c r="I260" s="93">
        <v>43404</v>
      </c>
      <c r="J260" s="161">
        <v>43411</v>
      </c>
      <c r="K260" s="169" t="s">
        <v>836</v>
      </c>
      <c r="L260" s="162">
        <f>5700.11+819.14</f>
        <v>6519.25</v>
      </c>
      <c r="M260" s="109" t="s">
        <v>136</v>
      </c>
      <c r="N260" s="100" t="s">
        <v>258</v>
      </c>
      <c r="O260" s="109" t="s">
        <v>138</v>
      </c>
      <c r="P260" s="109" t="s">
        <v>139</v>
      </c>
      <c r="Q260" s="136"/>
    </row>
    <row r="261" spans="1:17" s="163" customFormat="1" ht="23.5" customHeight="1" x14ac:dyDescent="0.35">
      <c r="A261" s="136"/>
      <c r="B261" s="104" t="s">
        <v>435</v>
      </c>
      <c r="C261" s="88" t="s">
        <v>837</v>
      </c>
      <c r="D261" s="89" t="s">
        <v>92</v>
      </c>
      <c r="E261" s="89" t="s">
        <v>36</v>
      </c>
      <c r="F261" s="97" t="s">
        <v>35</v>
      </c>
      <c r="G261" s="90" t="s">
        <v>893</v>
      </c>
      <c r="H261" s="107">
        <v>43374</v>
      </c>
      <c r="I261" s="93">
        <v>43386</v>
      </c>
      <c r="J261" s="161">
        <v>43391</v>
      </c>
      <c r="K261" s="169" t="s">
        <v>838</v>
      </c>
      <c r="L261" s="109">
        <v>5738.59</v>
      </c>
      <c r="M261" s="109" t="s">
        <v>136</v>
      </c>
      <c r="N261" s="100" t="s">
        <v>258</v>
      </c>
      <c r="O261" s="109" t="s">
        <v>138</v>
      </c>
      <c r="P261" s="109" t="s">
        <v>139</v>
      </c>
      <c r="Q261" s="136"/>
    </row>
    <row r="262" spans="1:17" s="163" customFormat="1" ht="23.5" customHeight="1" x14ac:dyDescent="0.35">
      <c r="A262" s="136"/>
      <c r="B262" s="104" t="s">
        <v>435</v>
      </c>
      <c r="C262" s="88" t="s">
        <v>839</v>
      </c>
      <c r="D262" s="89" t="s">
        <v>92</v>
      </c>
      <c r="E262" s="89" t="s">
        <v>36</v>
      </c>
      <c r="F262" s="97" t="s">
        <v>35</v>
      </c>
      <c r="G262" s="90" t="s">
        <v>896</v>
      </c>
      <c r="H262" s="107">
        <v>43374</v>
      </c>
      <c r="I262" s="93">
        <v>43404</v>
      </c>
      <c r="J262" s="161">
        <v>43411</v>
      </c>
      <c r="K262" s="169" t="s">
        <v>840</v>
      </c>
      <c r="L262" s="162">
        <f>5738.59+1100.68</f>
        <v>6839.27</v>
      </c>
      <c r="M262" s="109" t="s">
        <v>136</v>
      </c>
      <c r="N262" s="100" t="s">
        <v>258</v>
      </c>
      <c r="O262" s="109" t="s">
        <v>138</v>
      </c>
      <c r="P262" s="109" t="s">
        <v>139</v>
      </c>
      <c r="Q262" s="136"/>
    </row>
    <row r="263" spans="1:17" s="163" customFormat="1" ht="23.5" customHeight="1" x14ac:dyDescent="0.35">
      <c r="A263" s="136"/>
      <c r="B263" s="104" t="s">
        <v>435</v>
      </c>
      <c r="C263" s="88" t="s">
        <v>841</v>
      </c>
      <c r="D263" s="89" t="s">
        <v>554</v>
      </c>
      <c r="E263" s="89" t="s">
        <v>36</v>
      </c>
      <c r="F263" s="97" t="s">
        <v>35</v>
      </c>
      <c r="G263" s="90" t="s">
        <v>893</v>
      </c>
      <c r="H263" s="107">
        <v>43374</v>
      </c>
      <c r="I263" s="93">
        <v>43386</v>
      </c>
      <c r="J263" s="161">
        <v>43391</v>
      </c>
      <c r="K263" s="169" t="s">
        <v>842</v>
      </c>
      <c r="L263" s="162">
        <v>27443.49</v>
      </c>
      <c r="M263" s="109" t="s">
        <v>136</v>
      </c>
      <c r="N263" s="100" t="s">
        <v>258</v>
      </c>
      <c r="O263" s="109" t="s">
        <v>138</v>
      </c>
      <c r="P263" s="109" t="s">
        <v>139</v>
      </c>
      <c r="Q263" s="136"/>
    </row>
    <row r="264" spans="1:17" s="163" customFormat="1" ht="23.5" customHeight="1" x14ac:dyDescent="0.35">
      <c r="A264" s="136"/>
      <c r="B264" s="104" t="s">
        <v>435</v>
      </c>
      <c r="C264" s="88" t="s">
        <v>843</v>
      </c>
      <c r="D264" s="89" t="s">
        <v>554</v>
      </c>
      <c r="E264" s="89" t="s">
        <v>36</v>
      </c>
      <c r="F264" s="97" t="s">
        <v>35</v>
      </c>
      <c r="G264" s="90" t="s">
        <v>895</v>
      </c>
      <c r="H264" s="107">
        <v>43374</v>
      </c>
      <c r="I264" s="93">
        <v>43404</v>
      </c>
      <c r="J264" s="161">
        <v>43411</v>
      </c>
      <c r="K264" s="169" t="s">
        <v>844</v>
      </c>
      <c r="L264" s="162">
        <f>27443.49+3894.64</f>
        <v>31338.13</v>
      </c>
      <c r="M264" s="109" t="s">
        <v>136</v>
      </c>
      <c r="N264" s="100" t="s">
        <v>258</v>
      </c>
      <c r="O264" s="109" t="s">
        <v>138</v>
      </c>
      <c r="P264" s="109" t="s">
        <v>139</v>
      </c>
      <c r="Q264" s="136"/>
    </row>
    <row r="265" spans="1:17" s="163" customFormat="1" ht="23.5" customHeight="1" x14ac:dyDescent="0.35">
      <c r="A265" s="136"/>
      <c r="B265" s="104" t="s">
        <v>435</v>
      </c>
      <c r="C265" s="88" t="s">
        <v>845</v>
      </c>
      <c r="D265" s="89" t="s">
        <v>93</v>
      </c>
      <c r="E265" s="89" t="s">
        <v>36</v>
      </c>
      <c r="F265" s="97" t="s">
        <v>35</v>
      </c>
      <c r="G265" s="90" t="s">
        <v>893</v>
      </c>
      <c r="H265" s="107">
        <v>43374</v>
      </c>
      <c r="I265" s="93">
        <v>43386</v>
      </c>
      <c r="J265" s="161">
        <v>43391</v>
      </c>
      <c r="K265" s="169" t="s">
        <v>846</v>
      </c>
      <c r="L265" s="109">
        <v>11157.63</v>
      </c>
      <c r="M265" s="109" t="s">
        <v>136</v>
      </c>
      <c r="N265" s="100" t="s">
        <v>258</v>
      </c>
      <c r="O265" s="109" t="s">
        <v>138</v>
      </c>
      <c r="P265" s="109" t="s">
        <v>139</v>
      </c>
      <c r="Q265" s="136"/>
    </row>
    <row r="266" spans="1:17" s="163" customFormat="1" ht="23.5" customHeight="1" x14ac:dyDescent="0.35">
      <c r="A266" s="136"/>
      <c r="B266" s="104" t="s">
        <v>435</v>
      </c>
      <c r="C266" s="88" t="s">
        <v>847</v>
      </c>
      <c r="D266" s="89" t="s">
        <v>93</v>
      </c>
      <c r="E266" s="89" t="s">
        <v>36</v>
      </c>
      <c r="F266" s="97" t="s">
        <v>35</v>
      </c>
      <c r="G266" s="90" t="s">
        <v>894</v>
      </c>
      <c r="H266" s="107">
        <v>43374</v>
      </c>
      <c r="I266" s="93">
        <v>43404</v>
      </c>
      <c r="J266" s="161">
        <v>43411</v>
      </c>
      <c r="K266" s="169" t="s">
        <v>848</v>
      </c>
      <c r="L266" s="162">
        <f>11157.63+1805.51</f>
        <v>12963.14</v>
      </c>
      <c r="M266" s="109" t="s">
        <v>136</v>
      </c>
      <c r="N266" s="100" t="s">
        <v>258</v>
      </c>
      <c r="O266" s="109" t="s">
        <v>138</v>
      </c>
      <c r="P266" s="109" t="s">
        <v>139</v>
      </c>
      <c r="Q266" s="136"/>
    </row>
    <row r="267" spans="1:17" s="163" customFormat="1" ht="23.5" customHeight="1" x14ac:dyDescent="0.35">
      <c r="A267" s="136"/>
      <c r="B267" s="104" t="s">
        <v>435</v>
      </c>
      <c r="C267" s="88" t="s">
        <v>849</v>
      </c>
      <c r="D267" s="89" t="s">
        <v>127</v>
      </c>
      <c r="E267" s="89" t="s">
        <v>38</v>
      </c>
      <c r="F267" s="97" t="s">
        <v>35</v>
      </c>
      <c r="G267" s="90" t="s">
        <v>893</v>
      </c>
      <c r="H267" s="107">
        <v>43374</v>
      </c>
      <c r="I267" s="93">
        <v>43386</v>
      </c>
      <c r="J267" s="161">
        <v>43391</v>
      </c>
      <c r="K267" s="169" t="s">
        <v>850</v>
      </c>
      <c r="L267" s="162">
        <v>5650.07</v>
      </c>
      <c r="M267" s="109" t="s">
        <v>136</v>
      </c>
      <c r="N267" s="100" t="s">
        <v>258</v>
      </c>
      <c r="O267" s="109" t="s">
        <v>138</v>
      </c>
      <c r="P267" s="109" t="s">
        <v>139</v>
      </c>
      <c r="Q267" s="136"/>
    </row>
    <row r="268" spans="1:17" s="163" customFormat="1" ht="23.5" customHeight="1" x14ac:dyDescent="0.35">
      <c r="A268" s="136"/>
      <c r="B268" s="104" t="s">
        <v>435</v>
      </c>
      <c r="C268" s="88" t="s">
        <v>851</v>
      </c>
      <c r="D268" s="89" t="s">
        <v>127</v>
      </c>
      <c r="E268" s="89" t="s">
        <v>38</v>
      </c>
      <c r="F268" s="97" t="s">
        <v>35</v>
      </c>
      <c r="G268" s="90" t="s">
        <v>894</v>
      </c>
      <c r="H268" s="107">
        <v>43374</v>
      </c>
      <c r="I268" s="93">
        <v>43404</v>
      </c>
      <c r="J268" s="108">
        <v>43411</v>
      </c>
      <c r="K268" s="169" t="s">
        <v>852</v>
      </c>
      <c r="L268" s="109">
        <f>5650.07+1089.29</f>
        <v>6739.36</v>
      </c>
      <c r="M268" s="109" t="s">
        <v>136</v>
      </c>
      <c r="N268" s="100" t="s">
        <v>258</v>
      </c>
      <c r="O268" s="109" t="s">
        <v>138</v>
      </c>
      <c r="P268" s="109" t="s">
        <v>139</v>
      </c>
      <c r="Q268" s="136"/>
    </row>
    <row r="269" spans="1:17" s="163" customFormat="1" ht="23.5" customHeight="1" x14ac:dyDescent="0.35">
      <c r="A269" s="136"/>
      <c r="B269" s="104" t="s">
        <v>435</v>
      </c>
      <c r="C269" s="88" t="s">
        <v>853</v>
      </c>
      <c r="D269" s="89" t="s">
        <v>645</v>
      </c>
      <c r="E269" s="89" t="s">
        <v>38</v>
      </c>
      <c r="F269" s="97" t="s">
        <v>35</v>
      </c>
      <c r="G269" s="90" t="s">
        <v>893</v>
      </c>
      <c r="H269" s="107">
        <v>43374</v>
      </c>
      <c r="I269" s="93">
        <v>43386</v>
      </c>
      <c r="J269" s="108">
        <v>43391</v>
      </c>
      <c r="K269" s="169" t="s">
        <v>854</v>
      </c>
      <c r="L269" s="109">
        <v>5650.7</v>
      </c>
      <c r="M269" s="109" t="s">
        <v>136</v>
      </c>
      <c r="N269" s="100" t="s">
        <v>258</v>
      </c>
      <c r="O269" s="109" t="s">
        <v>138</v>
      </c>
      <c r="P269" s="109" t="s">
        <v>139</v>
      </c>
      <c r="Q269" s="136"/>
    </row>
    <row r="270" spans="1:17" s="163" customFormat="1" ht="23.5" customHeight="1" x14ac:dyDescent="0.35">
      <c r="A270" s="136"/>
      <c r="B270" s="104" t="s">
        <v>435</v>
      </c>
      <c r="C270" s="88" t="s">
        <v>855</v>
      </c>
      <c r="D270" s="89" t="s">
        <v>645</v>
      </c>
      <c r="E270" s="89" t="s">
        <v>38</v>
      </c>
      <c r="F270" s="97" t="s">
        <v>35</v>
      </c>
      <c r="G270" s="90" t="s">
        <v>894</v>
      </c>
      <c r="H270" s="107">
        <v>43374</v>
      </c>
      <c r="I270" s="93">
        <v>43404</v>
      </c>
      <c r="J270" s="108">
        <v>43411</v>
      </c>
      <c r="K270" s="169" t="s">
        <v>856</v>
      </c>
      <c r="L270" s="109">
        <f>5650.7+1089.31</f>
        <v>6740.01</v>
      </c>
      <c r="M270" s="109" t="s">
        <v>136</v>
      </c>
      <c r="N270" s="100" t="s">
        <v>258</v>
      </c>
      <c r="O270" s="109" t="s">
        <v>138</v>
      </c>
      <c r="P270" s="109" t="s">
        <v>139</v>
      </c>
      <c r="Q270" s="136"/>
    </row>
    <row r="271" spans="1:17" s="163" customFormat="1" ht="23.5" customHeight="1" x14ac:dyDescent="0.35">
      <c r="A271" s="136"/>
      <c r="B271" s="104" t="s">
        <v>435</v>
      </c>
      <c r="C271" s="88" t="s">
        <v>857</v>
      </c>
      <c r="D271" s="89" t="s">
        <v>767</v>
      </c>
      <c r="E271" s="89" t="s">
        <v>441</v>
      </c>
      <c r="F271" s="97" t="s">
        <v>796</v>
      </c>
      <c r="G271" s="90" t="s">
        <v>887</v>
      </c>
      <c r="H271" s="107">
        <v>43374</v>
      </c>
      <c r="I271" s="93">
        <v>43388</v>
      </c>
      <c r="J271" s="108">
        <v>43391</v>
      </c>
      <c r="K271" s="169" t="s">
        <v>858</v>
      </c>
      <c r="L271" s="109">
        <v>5273.36</v>
      </c>
      <c r="M271" s="109" t="s">
        <v>136</v>
      </c>
      <c r="N271" s="100" t="s">
        <v>258</v>
      </c>
      <c r="O271" s="109" t="s">
        <v>138</v>
      </c>
      <c r="P271" s="109" t="s">
        <v>139</v>
      </c>
      <c r="Q271" s="136"/>
    </row>
    <row r="272" spans="1:17" s="163" customFormat="1" ht="23.5" customHeight="1" x14ac:dyDescent="0.35">
      <c r="A272" s="136"/>
      <c r="B272" s="104" t="s">
        <v>435</v>
      </c>
      <c r="C272" s="88" t="s">
        <v>859</v>
      </c>
      <c r="D272" s="89" t="s">
        <v>767</v>
      </c>
      <c r="E272" s="89" t="s">
        <v>441</v>
      </c>
      <c r="F272" s="97" t="s">
        <v>796</v>
      </c>
      <c r="G272" s="90" t="s">
        <v>888</v>
      </c>
      <c r="H272" s="107">
        <v>43374</v>
      </c>
      <c r="I272" s="93">
        <v>43404</v>
      </c>
      <c r="J272" s="108">
        <v>43411</v>
      </c>
      <c r="K272" s="169" t="s">
        <v>860</v>
      </c>
      <c r="L272" s="109">
        <f>5273.36+1040.81</f>
        <v>6314.17</v>
      </c>
      <c r="M272" s="109" t="s">
        <v>136</v>
      </c>
      <c r="N272" s="100" t="s">
        <v>258</v>
      </c>
      <c r="O272" s="109" t="s">
        <v>138</v>
      </c>
      <c r="P272" s="109" t="s">
        <v>139</v>
      </c>
      <c r="Q272" s="136"/>
    </row>
    <row r="273" spans="1:17" s="163" customFormat="1" ht="23.5" customHeight="1" x14ac:dyDescent="0.35">
      <c r="A273" s="136"/>
      <c r="B273" s="104" t="s">
        <v>435</v>
      </c>
      <c r="C273" s="88" t="s">
        <v>861</v>
      </c>
      <c r="D273" s="89" t="s">
        <v>862</v>
      </c>
      <c r="E273" s="89" t="s">
        <v>441</v>
      </c>
      <c r="F273" s="97" t="s">
        <v>796</v>
      </c>
      <c r="G273" s="90" t="s">
        <v>887</v>
      </c>
      <c r="H273" s="107">
        <v>43374</v>
      </c>
      <c r="I273" s="93">
        <v>43405</v>
      </c>
      <c r="J273" s="108">
        <v>43411</v>
      </c>
      <c r="K273" s="169" t="s">
        <v>865</v>
      </c>
      <c r="L273" s="109">
        <v>3030.28</v>
      </c>
      <c r="M273" s="109" t="s">
        <v>136</v>
      </c>
      <c r="N273" s="100" t="s">
        <v>258</v>
      </c>
      <c r="O273" s="109" t="s">
        <v>138</v>
      </c>
      <c r="P273" s="109" t="s">
        <v>139</v>
      </c>
      <c r="Q273" s="136"/>
    </row>
    <row r="274" spans="1:17" s="163" customFormat="1" ht="23.5" customHeight="1" x14ac:dyDescent="0.35">
      <c r="A274" s="136"/>
      <c r="B274" s="104" t="s">
        <v>435</v>
      </c>
      <c r="C274" s="88" t="s">
        <v>864</v>
      </c>
      <c r="D274" s="89" t="s">
        <v>862</v>
      </c>
      <c r="E274" s="89" t="s">
        <v>441</v>
      </c>
      <c r="F274" s="97" t="s">
        <v>796</v>
      </c>
      <c r="G274" s="90" t="s">
        <v>889</v>
      </c>
      <c r="H274" s="107">
        <v>43374</v>
      </c>
      <c r="I274" s="93">
        <v>43388</v>
      </c>
      <c r="J274" s="108">
        <v>43411</v>
      </c>
      <c r="K274" s="169" t="s">
        <v>863</v>
      </c>
      <c r="L274" s="109">
        <f>5273.36+797.96</f>
        <v>6071.32</v>
      </c>
      <c r="M274" s="109" t="s">
        <v>136</v>
      </c>
      <c r="N274" s="100" t="s">
        <v>258</v>
      </c>
      <c r="O274" s="109" t="s">
        <v>138</v>
      </c>
      <c r="P274" s="109" t="s">
        <v>139</v>
      </c>
      <c r="Q274" s="136"/>
    </row>
    <row r="275" spans="1:17" s="163" customFormat="1" ht="23.5" customHeight="1" x14ac:dyDescent="0.35">
      <c r="A275" s="136"/>
      <c r="B275" s="104" t="s">
        <v>435</v>
      </c>
      <c r="C275" s="88" t="s">
        <v>866</v>
      </c>
      <c r="D275" s="89" t="s">
        <v>91</v>
      </c>
      <c r="E275" s="89" t="s">
        <v>36</v>
      </c>
      <c r="F275" s="97" t="s">
        <v>35</v>
      </c>
      <c r="G275" s="90" t="s">
        <v>893</v>
      </c>
      <c r="H275" s="107">
        <v>43374</v>
      </c>
      <c r="I275" s="93">
        <v>43386</v>
      </c>
      <c r="J275" s="108">
        <v>43391</v>
      </c>
      <c r="K275" s="169" t="s">
        <v>867</v>
      </c>
      <c r="L275" s="109">
        <v>15991.6</v>
      </c>
      <c r="M275" s="109" t="s">
        <v>136</v>
      </c>
      <c r="N275" s="100" t="s">
        <v>258</v>
      </c>
      <c r="O275" s="109" t="s">
        <v>138</v>
      </c>
      <c r="P275" s="109" t="s">
        <v>139</v>
      </c>
      <c r="Q275" s="136"/>
    </row>
    <row r="276" spans="1:17" s="163" customFormat="1" ht="23.5" customHeight="1" x14ac:dyDescent="0.35">
      <c r="A276" s="136"/>
      <c r="B276" s="104" t="s">
        <v>435</v>
      </c>
      <c r="C276" s="88" t="s">
        <v>868</v>
      </c>
      <c r="D276" s="89" t="s">
        <v>91</v>
      </c>
      <c r="E276" s="89" t="s">
        <v>36</v>
      </c>
      <c r="F276" s="97" t="s">
        <v>35</v>
      </c>
      <c r="G276" s="90" t="s">
        <v>894</v>
      </c>
      <c r="H276" s="107">
        <v>43374</v>
      </c>
      <c r="I276" s="93">
        <v>43404</v>
      </c>
      <c r="J276" s="108">
        <v>43411</v>
      </c>
      <c r="K276" s="169" t="s">
        <v>869</v>
      </c>
      <c r="L276" s="109">
        <f>15991.6+2273.79</f>
        <v>18265.39</v>
      </c>
      <c r="M276" s="109" t="s">
        <v>136</v>
      </c>
      <c r="N276" s="100" t="s">
        <v>258</v>
      </c>
      <c r="O276" s="109" t="s">
        <v>138</v>
      </c>
      <c r="P276" s="109" t="s">
        <v>139</v>
      </c>
      <c r="Q276" s="136"/>
    </row>
    <row r="277" spans="1:17" s="163" customFormat="1" ht="23.5" customHeight="1" x14ac:dyDescent="0.35">
      <c r="A277" s="136"/>
      <c r="B277" s="104" t="s">
        <v>435</v>
      </c>
      <c r="C277" s="88" t="s">
        <v>870</v>
      </c>
      <c r="D277" s="89" t="s">
        <v>871</v>
      </c>
      <c r="E277" s="89" t="s">
        <v>38</v>
      </c>
      <c r="F277" s="97" t="s">
        <v>35</v>
      </c>
      <c r="G277" s="90" t="s">
        <v>893</v>
      </c>
      <c r="H277" s="107">
        <v>43374</v>
      </c>
      <c r="I277" s="93">
        <v>43386</v>
      </c>
      <c r="J277" s="108">
        <v>43391</v>
      </c>
      <c r="K277" s="169" t="s">
        <v>872</v>
      </c>
      <c r="L277" s="109">
        <v>5741.48</v>
      </c>
      <c r="M277" s="109" t="s">
        <v>136</v>
      </c>
      <c r="N277" s="100" t="s">
        <v>258</v>
      </c>
      <c r="O277" s="109" t="s">
        <v>138</v>
      </c>
      <c r="P277" s="109" t="s">
        <v>139</v>
      </c>
      <c r="Q277" s="136"/>
    </row>
    <row r="278" spans="1:17" s="163" customFormat="1" ht="23.5" customHeight="1" x14ac:dyDescent="0.35">
      <c r="A278" s="136"/>
      <c r="B278" s="104" t="s">
        <v>435</v>
      </c>
      <c r="C278" s="88" t="s">
        <v>873</v>
      </c>
      <c r="D278" s="89" t="s">
        <v>871</v>
      </c>
      <c r="E278" s="89" t="s">
        <v>38</v>
      </c>
      <c r="F278" s="97" t="s">
        <v>35</v>
      </c>
      <c r="G278" s="90" t="s">
        <v>894</v>
      </c>
      <c r="H278" s="107">
        <v>43374</v>
      </c>
      <c r="I278" s="93">
        <v>43404</v>
      </c>
      <c r="J278" s="108">
        <v>43411</v>
      </c>
      <c r="K278" s="169" t="s">
        <v>874</v>
      </c>
      <c r="L278" s="109">
        <f>5741.48+1101.05</f>
        <v>6842.53</v>
      </c>
      <c r="M278" s="109" t="s">
        <v>136</v>
      </c>
      <c r="N278" s="100" t="s">
        <v>258</v>
      </c>
      <c r="O278" s="109" t="s">
        <v>138</v>
      </c>
      <c r="P278" s="109" t="s">
        <v>139</v>
      </c>
      <c r="Q278" s="136"/>
    </row>
    <row r="279" spans="1:17" s="163" customFormat="1" ht="23.5" customHeight="1" x14ac:dyDescent="0.35">
      <c r="A279" s="136"/>
      <c r="B279" s="88">
        <v>7132</v>
      </c>
      <c r="C279" s="88" t="s">
        <v>904</v>
      </c>
      <c r="D279" s="89" t="s">
        <v>905</v>
      </c>
      <c r="E279" s="89" t="s">
        <v>36</v>
      </c>
      <c r="F279" s="97" t="s">
        <v>32</v>
      </c>
      <c r="G279" s="90" t="s">
        <v>906</v>
      </c>
      <c r="H279" s="107">
        <v>43405</v>
      </c>
      <c r="I279" s="93">
        <v>43409</v>
      </c>
      <c r="J279" s="108">
        <v>43405</v>
      </c>
      <c r="K279" s="169" t="s">
        <v>907</v>
      </c>
      <c r="L279" s="94">
        <v>325</v>
      </c>
      <c r="M279" s="109" t="s">
        <v>136</v>
      </c>
      <c r="N279" s="100" t="s">
        <v>184</v>
      </c>
      <c r="O279" s="109" t="s">
        <v>144</v>
      </c>
      <c r="P279" s="109" t="s">
        <v>139</v>
      </c>
      <c r="Q279" s="136"/>
    </row>
    <row r="280" spans="1:17" s="163" customFormat="1" ht="23.5" customHeight="1" x14ac:dyDescent="0.35">
      <c r="A280" s="136"/>
      <c r="B280" s="88">
        <v>7142</v>
      </c>
      <c r="C280" s="88" t="s">
        <v>908</v>
      </c>
      <c r="D280" s="89" t="s">
        <v>909</v>
      </c>
      <c r="E280" s="89" t="s">
        <v>395</v>
      </c>
      <c r="F280" s="97" t="s">
        <v>808</v>
      </c>
      <c r="G280" s="90" t="s">
        <v>911</v>
      </c>
      <c r="H280" s="107">
        <v>43405</v>
      </c>
      <c r="I280" s="93">
        <v>43409</v>
      </c>
      <c r="J280" s="108">
        <v>43405</v>
      </c>
      <c r="K280" s="169" t="s">
        <v>910</v>
      </c>
      <c r="L280" s="101">
        <v>411195.37</v>
      </c>
      <c r="M280" s="109" t="s">
        <v>136</v>
      </c>
      <c r="N280" s="100" t="s">
        <v>184</v>
      </c>
      <c r="O280" s="109" t="s">
        <v>144</v>
      </c>
      <c r="P280" s="109" t="s">
        <v>139</v>
      </c>
      <c r="Q280" s="136"/>
    </row>
    <row r="281" spans="1:17" s="163" customFormat="1" ht="23.5" customHeight="1" x14ac:dyDescent="0.35">
      <c r="A281" s="136"/>
      <c r="B281" s="87">
        <v>7147</v>
      </c>
      <c r="C281" s="88" t="s">
        <v>912</v>
      </c>
      <c r="D281" s="89" t="s">
        <v>913</v>
      </c>
      <c r="E281" s="89" t="s">
        <v>441</v>
      </c>
      <c r="F281" s="97" t="s">
        <v>442</v>
      </c>
      <c r="G281" s="90" t="s">
        <v>914</v>
      </c>
      <c r="H281" s="107">
        <v>43405</v>
      </c>
      <c r="I281" s="93">
        <v>43411</v>
      </c>
      <c r="J281" s="92">
        <v>43409</v>
      </c>
      <c r="K281" s="175" t="s">
        <v>915</v>
      </c>
      <c r="L281" s="101">
        <v>348000</v>
      </c>
      <c r="M281" s="109" t="s">
        <v>136</v>
      </c>
      <c r="N281" s="100" t="s">
        <v>184</v>
      </c>
      <c r="O281" s="109" t="s">
        <v>144</v>
      </c>
      <c r="P281" s="109" t="s">
        <v>139</v>
      </c>
      <c r="Q281" s="136"/>
    </row>
    <row r="282" spans="1:17" s="163" customFormat="1" ht="23.5" customHeight="1" x14ac:dyDescent="0.35">
      <c r="A282" s="136"/>
      <c r="B282" s="87">
        <v>7167</v>
      </c>
      <c r="C282" s="88" t="s">
        <v>916</v>
      </c>
      <c r="D282" s="89" t="s">
        <v>919</v>
      </c>
      <c r="E282" s="167" t="s">
        <v>38</v>
      </c>
      <c r="F282" s="97" t="s">
        <v>32</v>
      </c>
      <c r="G282" s="90" t="s">
        <v>5</v>
      </c>
      <c r="H282" s="107">
        <v>43405</v>
      </c>
      <c r="I282" s="93">
        <v>43411</v>
      </c>
      <c r="J282" s="92">
        <v>43398</v>
      </c>
      <c r="K282" s="175" t="s">
        <v>920</v>
      </c>
      <c r="L282" s="101">
        <v>293.55</v>
      </c>
      <c r="M282" s="109" t="s">
        <v>136</v>
      </c>
      <c r="N282" s="100" t="s">
        <v>184</v>
      </c>
      <c r="O282" s="109" t="s">
        <v>144</v>
      </c>
      <c r="P282" s="109" t="s">
        <v>139</v>
      </c>
      <c r="Q282" s="136"/>
    </row>
    <row r="283" spans="1:17" s="163" customFormat="1" ht="23.5" customHeight="1" x14ac:dyDescent="0.35">
      <c r="A283" s="136"/>
      <c r="B283" s="87">
        <v>7167</v>
      </c>
      <c r="C283" s="88" t="s">
        <v>917</v>
      </c>
      <c r="D283" s="89" t="s">
        <v>21</v>
      </c>
      <c r="E283" s="167" t="s">
        <v>38</v>
      </c>
      <c r="F283" s="97" t="s">
        <v>32</v>
      </c>
      <c r="G283" s="90" t="s">
        <v>22</v>
      </c>
      <c r="H283" s="107">
        <v>43405</v>
      </c>
      <c r="I283" s="93">
        <v>43411</v>
      </c>
      <c r="J283" s="92">
        <v>43398</v>
      </c>
      <c r="K283" s="169" t="s">
        <v>921</v>
      </c>
      <c r="L283" s="109">
        <v>64</v>
      </c>
      <c r="M283" s="109" t="s">
        <v>136</v>
      </c>
      <c r="N283" s="100" t="s">
        <v>184</v>
      </c>
      <c r="O283" s="109" t="s">
        <v>144</v>
      </c>
      <c r="P283" s="109" t="s">
        <v>139</v>
      </c>
      <c r="Q283" s="136"/>
    </row>
    <row r="284" spans="1:17" s="163" customFormat="1" ht="23.5" customHeight="1" x14ac:dyDescent="0.35">
      <c r="A284" s="136"/>
      <c r="B284" s="87">
        <v>7167</v>
      </c>
      <c r="C284" s="88" t="s">
        <v>918</v>
      </c>
      <c r="D284" s="89" t="s">
        <v>922</v>
      </c>
      <c r="E284" s="167" t="s">
        <v>38</v>
      </c>
      <c r="F284" s="97" t="s">
        <v>32</v>
      </c>
      <c r="G284" s="90" t="s">
        <v>906</v>
      </c>
      <c r="H284" s="107">
        <v>43405</v>
      </c>
      <c r="I284" s="93">
        <v>43411</v>
      </c>
      <c r="J284" s="92">
        <v>43398</v>
      </c>
      <c r="K284" s="169" t="s">
        <v>923</v>
      </c>
      <c r="L284" s="109">
        <v>159</v>
      </c>
      <c r="M284" s="109" t="s">
        <v>136</v>
      </c>
      <c r="N284" s="100" t="s">
        <v>184</v>
      </c>
      <c r="O284" s="109" t="s">
        <v>144</v>
      </c>
      <c r="P284" s="109" t="s">
        <v>139</v>
      </c>
      <c r="Q284" s="136"/>
    </row>
    <row r="285" spans="1:17" s="163" customFormat="1" ht="23.5" customHeight="1" x14ac:dyDescent="0.35">
      <c r="A285" s="136"/>
      <c r="B285" s="104">
        <v>7184</v>
      </c>
      <c r="C285" s="88" t="s">
        <v>924</v>
      </c>
      <c r="D285" s="89" t="s">
        <v>925</v>
      </c>
      <c r="E285" s="89" t="s">
        <v>441</v>
      </c>
      <c r="F285" s="166" t="s">
        <v>928</v>
      </c>
      <c r="G285" s="90" t="s">
        <v>926</v>
      </c>
      <c r="H285" s="107">
        <v>43405</v>
      </c>
      <c r="I285" s="93">
        <v>43413</v>
      </c>
      <c r="J285" s="108">
        <v>43403</v>
      </c>
      <c r="K285" s="169" t="s">
        <v>927</v>
      </c>
      <c r="L285" s="109">
        <v>18560</v>
      </c>
      <c r="M285" s="109" t="s">
        <v>136</v>
      </c>
      <c r="N285" s="100" t="s">
        <v>184</v>
      </c>
      <c r="O285" s="109" t="s">
        <v>144</v>
      </c>
      <c r="P285" s="109" t="s">
        <v>139</v>
      </c>
      <c r="Q285" s="136"/>
    </row>
    <row r="286" spans="1:17" s="163" customFormat="1" ht="23.5" customHeight="1" x14ac:dyDescent="0.35">
      <c r="A286" s="136"/>
      <c r="B286" s="104">
        <v>7186</v>
      </c>
      <c r="C286" s="88" t="s">
        <v>929</v>
      </c>
      <c r="D286" s="89" t="s">
        <v>473</v>
      </c>
      <c r="E286" s="89" t="s">
        <v>441</v>
      </c>
      <c r="F286" s="97" t="s">
        <v>418</v>
      </c>
      <c r="G286" s="90" t="s">
        <v>931</v>
      </c>
      <c r="H286" s="107">
        <v>43405</v>
      </c>
      <c r="I286" s="93">
        <v>43413</v>
      </c>
      <c r="J286" s="108">
        <v>43411</v>
      </c>
      <c r="K286" s="169" t="s">
        <v>930</v>
      </c>
      <c r="L286" s="109">
        <v>23200</v>
      </c>
      <c r="M286" s="109" t="s">
        <v>136</v>
      </c>
      <c r="N286" s="100" t="s">
        <v>184</v>
      </c>
      <c r="O286" s="109" t="s">
        <v>144</v>
      </c>
      <c r="P286" s="109" t="s">
        <v>139</v>
      </c>
      <c r="Q286" s="136"/>
    </row>
    <row r="287" spans="1:17" s="163" customFormat="1" ht="23.5" customHeight="1" x14ac:dyDescent="0.35">
      <c r="A287" s="136"/>
      <c r="B287" s="104">
        <v>7187</v>
      </c>
      <c r="C287" s="88" t="s">
        <v>932</v>
      </c>
      <c r="D287" s="89" t="s">
        <v>933</v>
      </c>
      <c r="E287" s="89" t="s">
        <v>395</v>
      </c>
      <c r="F287" s="97" t="s">
        <v>650</v>
      </c>
      <c r="G287" s="90" t="s">
        <v>934</v>
      </c>
      <c r="H287" s="107">
        <v>43405</v>
      </c>
      <c r="I287" s="93">
        <v>43413</v>
      </c>
      <c r="J287" s="108">
        <v>43411</v>
      </c>
      <c r="K287" s="174" t="s">
        <v>935</v>
      </c>
      <c r="L287" s="109">
        <v>498762.59</v>
      </c>
      <c r="M287" s="109" t="s">
        <v>136</v>
      </c>
      <c r="N287" s="100" t="s">
        <v>936</v>
      </c>
      <c r="O287" s="109" t="s">
        <v>144</v>
      </c>
      <c r="P287" s="109" t="s">
        <v>139</v>
      </c>
      <c r="Q287" s="136"/>
    </row>
    <row r="288" spans="1:17" s="163" customFormat="1" ht="23.5" customHeight="1" x14ac:dyDescent="0.35">
      <c r="A288" s="136"/>
      <c r="B288" s="104">
        <v>7207</v>
      </c>
      <c r="C288" s="88" t="s">
        <v>937</v>
      </c>
      <c r="D288" s="89" t="s">
        <v>207</v>
      </c>
      <c r="E288" s="123" t="s">
        <v>441</v>
      </c>
      <c r="F288" s="102" t="s">
        <v>208</v>
      </c>
      <c r="G288" s="124" t="s">
        <v>938</v>
      </c>
      <c r="H288" s="107">
        <v>43405</v>
      </c>
      <c r="I288" s="93">
        <v>43419</v>
      </c>
      <c r="J288" s="108">
        <v>43417</v>
      </c>
      <c r="K288" s="169" t="s">
        <v>939</v>
      </c>
      <c r="L288" s="109">
        <v>56932.51</v>
      </c>
      <c r="M288" s="109" t="s">
        <v>136</v>
      </c>
      <c r="N288" s="100" t="s">
        <v>184</v>
      </c>
      <c r="O288" s="109" t="s">
        <v>144</v>
      </c>
      <c r="P288" s="109" t="s">
        <v>139</v>
      </c>
      <c r="Q288" s="136"/>
    </row>
    <row r="289" spans="1:17" s="163" customFormat="1" ht="23.5" customHeight="1" x14ac:dyDescent="0.35">
      <c r="A289" s="136"/>
      <c r="B289" s="104">
        <v>7208</v>
      </c>
      <c r="C289" s="88" t="s">
        <v>940</v>
      </c>
      <c r="D289" s="102" t="s">
        <v>205</v>
      </c>
      <c r="E289" s="102" t="s">
        <v>395</v>
      </c>
      <c r="F289" s="102" t="s">
        <v>206</v>
      </c>
      <c r="G289" s="124" t="s">
        <v>941</v>
      </c>
      <c r="H289" s="107">
        <v>43405</v>
      </c>
      <c r="I289" s="93">
        <v>43419</v>
      </c>
      <c r="J289" s="108">
        <v>43416</v>
      </c>
      <c r="K289" s="169" t="s">
        <v>942</v>
      </c>
      <c r="L289" s="109">
        <v>3933819.5</v>
      </c>
      <c r="M289" s="109" t="s">
        <v>136</v>
      </c>
      <c r="N289" s="100" t="s">
        <v>184</v>
      </c>
      <c r="O289" s="109" t="s">
        <v>144</v>
      </c>
      <c r="P289" s="109" t="s">
        <v>139</v>
      </c>
      <c r="Q289" s="136"/>
    </row>
    <row r="290" spans="1:17" s="163" customFormat="1" ht="23.5" customHeight="1" x14ac:dyDescent="0.35">
      <c r="A290" s="136"/>
      <c r="B290" s="104">
        <v>7162</v>
      </c>
      <c r="C290" s="88" t="s">
        <v>944</v>
      </c>
      <c r="D290" s="102" t="s">
        <v>945</v>
      </c>
      <c r="E290" s="102" t="s">
        <v>943</v>
      </c>
      <c r="F290" s="102" t="s">
        <v>946</v>
      </c>
      <c r="G290" s="124" t="s">
        <v>947</v>
      </c>
      <c r="H290" s="107">
        <v>43405</v>
      </c>
      <c r="I290" s="93">
        <v>43411</v>
      </c>
      <c r="J290" s="108">
        <v>43408</v>
      </c>
      <c r="K290" s="169" t="s">
        <v>948</v>
      </c>
      <c r="L290" s="109">
        <v>5800</v>
      </c>
      <c r="M290" s="109" t="s">
        <v>136</v>
      </c>
      <c r="N290" s="100" t="s">
        <v>936</v>
      </c>
      <c r="O290" s="109" t="s">
        <v>144</v>
      </c>
      <c r="P290" s="109" t="s">
        <v>139</v>
      </c>
      <c r="Q290" s="136"/>
    </row>
    <row r="291" spans="1:17" s="163" customFormat="1" ht="23.5" customHeight="1" x14ac:dyDescent="0.35">
      <c r="A291" s="136"/>
      <c r="B291" s="104">
        <v>7171</v>
      </c>
      <c r="C291" s="88" t="s">
        <v>949</v>
      </c>
      <c r="D291" s="102" t="s">
        <v>21</v>
      </c>
      <c r="E291" s="89" t="s">
        <v>36</v>
      </c>
      <c r="F291" s="97" t="s">
        <v>32</v>
      </c>
      <c r="G291" s="90" t="s">
        <v>22</v>
      </c>
      <c r="H291" s="107">
        <v>43405</v>
      </c>
      <c r="I291" s="93">
        <v>43413</v>
      </c>
      <c r="J291" s="108">
        <v>43409</v>
      </c>
      <c r="K291" s="181" t="s">
        <v>1071</v>
      </c>
      <c r="L291" s="109">
        <v>324</v>
      </c>
      <c r="M291" s="109" t="s">
        <v>136</v>
      </c>
      <c r="N291" s="100" t="s">
        <v>936</v>
      </c>
      <c r="O291" s="109" t="s">
        <v>144</v>
      </c>
      <c r="P291" s="109" t="s">
        <v>139</v>
      </c>
      <c r="Q291" s="136"/>
    </row>
    <row r="292" spans="1:17" s="163" customFormat="1" ht="23.5" customHeight="1" x14ac:dyDescent="0.35">
      <c r="A292" s="136"/>
      <c r="B292" s="104">
        <v>7171</v>
      </c>
      <c r="C292" s="88" t="s">
        <v>950</v>
      </c>
      <c r="D292" s="102" t="s">
        <v>61</v>
      </c>
      <c r="E292" s="89" t="s">
        <v>36</v>
      </c>
      <c r="F292" s="97" t="s">
        <v>32</v>
      </c>
      <c r="G292" s="178" t="s">
        <v>5</v>
      </c>
      <c r="H292" s="107">
        <v>43405</v>
      </c>
      <c r="I292" s="93">
        <v>43413</v>
      </c>
      <c r="J292" s="108">
        <v>43409</v>
      </c>
      <c r="K292" s="169" t="s">
        <v>951</v>
      </c>
      <c r="L292" s="109">
        <v>500</v>
      </c>
      <c r="M292" s="109" t="s">
        <v>136</v>
      </c>
      <c r="N292" s="100" t="s">
        <v>936</v>
      </c>
      <c r="O292" s="109" t="s">
        <v>144</v>
      </c>
      <c r="P292" s="109" t="s">
        <v>139</v>
      </c>
      <c r="Q292" s="136"/>
    </row>
    <row r="293" spans="1:17" s="163" customFormat="1" ht="23.5" customHeight="1" x14ac:dyDescent="0.35">
      <c r="A293" s="136"/>
      <c r="B293" s="104">
        <v>7210</v>
      </c>
      <c r="C293" s="88" t="s">
        <v>952</v>
      </c>
      <c r="D293" s="102" t="s">
        <v>953</v>
      </c>
      <c r="E293" s="102" t="s">
        <v>943</v>
      </c>
      <c r="F293" s="102" t="s">
        <v>1074</v>
      </c>
      <c r="G293" s="124" t="s">
        <v>954</v>
      </c>
      <c r="H293" s="107">
        <v>43405</v>
      </c>
      <c r="I293" s="93">
        <v>43419</v>
      </c>
      <c r="J293" s="108">
        <v>43409</v>
      </c>
      <c r="K293" s="174" t="s">
        <v>1072</v>
      </c>
      <c r="L293" s="109">
        <v>650</v>
      </c>
      <c r="M293" s="109" t="s">
        <v>136</v>
      </c>
      <c r="N293" s="100" t="s">
        <v>936</v>
      </c>
      <c r="O293" s="109" t="s">
        <v>144</v>
      </c>
      <c r="P293" s="109" t="s">
        <v>139</v>
      </c>
      <c r="Q293" s="136"/>
    </row>
    <row r="294" spans="1:17" s="163" customFormat="1" ht="23.5" customHeight="1" x14ac:dyDescent="0.35">
      <c r="A294" s="136"/>
      <c r="B294" s="104">
        <v>7231</v>
      </c>
      <c r="C294" s="88" t="s">
        <v>955</v>
      </c>
      <c r="D294" s="102" t="s">
        <v>473</v>
      </c>
      <c r="E294" s="89" t="s">
        <v>441</v>
      </c>
      <c r="F294" s="97" t="s">
        <v>418</v>
      </c>
      <c r="G294" s="90" t="s">
        <v>956</v>
      </c>
      <c r="H294" s="107">
        <v>43405</v>
      </c>
      <c r="I294" s="93">
        <v>76297</v>
      </c>
      <c r="J294" s="108">
        <v>43430</v>
      </c>
      <c r="K294" s="169" t="s">
        <v>957</v>
      </c>
      <c r="L294" s="109">
        <v>23200</v>
      </c>
      <c r="M294" s="109" t="s">
        <v>136</v>
      </c>
      <c r="N294" s="100" t="s">
        <v>184</v>
      </c>
      <c r="O294" s="109" t="s">
        <v>144</v>
      </c>
      <c r="P294" s="109" t="s">
        <v>139</v>
      </c>
      <c r="Q294" s="136"/>
    </row>
    <row r="295" spans="1:17" s="163" customFormat="1" ht="23.5" customHeight="1" x14ac:dyDescent="0.35">
      <c r="A295" s="136"/>
      <c r="B295" s="104">
        <v>7253</v>
      </c>
      <c r="C295" s="88" t="s">
        <v>958</v>
      </c>
      <c r="D295" s="89" t="s">
        <v>925</v>
      </c>
      <c r="E295" s="89" t="s">
        <v>441</v>
      </c>
      <c r="F295" s="166" t="s">
        <v>928</v>
      </c>
      <c r="G295" s="90" t="s">
        <v>959</v>
      </c>
      <c r="H295" s="107">
        <v>43405</v>
      </c>
      <c r="I295" s="93">
        <v>43427</v>
      </c>
      <c r="J295" s="108">
        <v>43424</v>
      </c>
      <c r="K295" s="169" t="s">
        <v>960</v>
      </c>
      <c r="L295" s="109">
        <v>18560</v>
      </c>
      <c r="M295" s="109" t="s">
        <v>136</v>
      </c>
      <c r="N295" s="100" t="s">
        <v>184</v>
      </c>
      <c r="O295" s="109" t="s">
        <v>144</v>
      </c>
      <c r="P295" s="109" t="s">
        <v>139</v>
      </c>
      <c r="Q295" s="136"/>
    </row>
    <row r="296" spans="1:17" s="163" customFormat="1" ht="23.5" customHeight="1" x14ac:dyDescent="0.35">
      <c r="A296" s="136"/>
      <c r="B296" s="104">
        <v>7255</v>
      </c>
      <c r="C296" s="88" t="s">
        <v>961</v>
      </c>
      <c r="D296" s="102" t="s">
        <v>909</v>
      </c>
      <c r="E296" s="102" t="s">
        <v>395</v>
      </c>
      <c r="F296" s="97" t="s">
        <v>808</v>
      </c>
      <c r="G296" s="90" t="s">
        <v>962</v>
      </c>
      <c r="H296" s="107">
        <v>43405</v>
      </c>
      <c r="I296" s="93">
        <v>76299</v>
      </c>
      <c r="J296" s="93">
        <v>76297</v>
      </c>
      <c r="K296" s="169" t="s">
        <v>963</v>
      </c>
      <c r="L296" s="109">
        <v>708813.96</v>
      </c>
      <c r="M296" s="109" t="s">
        <v>136</v>
      </c>
      <c r="N296" s="100" t="s">
        <v>184</v>
      </c>
      <c r="O296" s="109" t="s">
        <v>144</v>
      </c>
      <c r="P296" s="109" t="s">
        <v>139</v>
      </c>
      <c r="Q296" s="136"/>
    </row>
    <row r="297" spans="1:17" s="163" customFormat="1" ht="23.5" customHeight="1" x14ac:dyDescent="0.35">
      <c r="A297" s="136"/>
      <c r="B297" s="104">
        <v>7265</v>
      </c>
      <c r="C297" s="88" t="s">
        <v>964</v>
      </c>
      <c r="D297" s="102" t="s">
        <v>933</v>
      </c>
      <c r="E297" s="89" t="s">
        <v>395</v>
      </c>
      <c r="F297" s="97" t="s">
        <v>650</v>
      </c>
      <c r="G297" s="90" t="s">
        <v>965</v>
      </c>
      <c r="H297" s="107">
        <v>43405</v>
      </c>
      <c r="I297" s="93">
        <v>43430</v>
      </c>
      <c r="J297" s="108">
        <v>43426</v>
      </c>
      <c r="K297" s="105" t="s">
        <v>966</v>
      </c>
      <c r="L297" s="109">
        <v>1201862.6499999999</v>
      </c>
      <c r="M297" s="109" t="s">
        <v>136</v>
      </c>
      <c r="N297" s="100" t="s">
        <v>184</v>
      </c>
      <c r="O297" s="109" t="s">
        <v>144</v>
      </c>
      <c r="P297" s="109" t="s">
        <v>139</v>
      </c>
      <c r="Q297" s="136"/>
    </row>
    <row r="298" spans="1:17" s="163" customFormat="1" ht="23.5" customHeight="1" x14ac:dyDescent="0.35">
      <c r="A298" s="136"/>
      <c r="B298" s="104">
        <v>7266</v>
      </c>
      <c r="C298" s="88" t="s">
        <v>967</v>
      </c>
      <c r="D298" s="102" t="s">
        <v>909</v>
      </c>
      <c r="E298" s="102" t="s">
        <v>395</v>
      </c>
      <c r="F298" s="102" t="s">
        <v>808</v>
      </c>
      <c r="G298" s="90" t="s">
        <v>1073</v>
      </c>
      <c r="H298" s="107">
        <v>43405</v>
      </c>
      <c r="I298" s="93">
        <v>76304</v>
      </c>
      <c r="J298" s="108">
        <v>43430</v>
      </c>
      <c r="K298" s="169" t="s">
        <v>968</v>
      </c>
      <c r="L298" s="109">
        <v>1008233.49</v>
      </c>
      <c r="M298" s="109" t="s">
        <v>136</v>
      </c>
      <c r="N298" s="100" t="s">
        <v>184</v>
      </c>
      <c r="O298" s="109" t="s">
        <v>144</v>
      </c>
      <c r="P298" s="109" t="s">
        <v>139</v>
      </c>
      <c r="Q298" s="136"/>
    </row>
    <row r="299" spans="1:17" s="163" customFormat="1" ht="23.5" customHeight="1" x14ac:dyDescent="0.35">
      <c r="A299" s="136"/>
      <c r="B299" s="104">
        <v>7278</v>
      </c>
      <c r="C299" s="88" t="s">
        <v>969</v>
      </c>
      <c r="D299" s="102" t="s">
        <v>677</v>
      </c>
      <c r="E299" s="89" t="s">
        <v>395</v>
      </c>
      <c r="F299" s="97" t="s">
        <v>678</v>
      </c>
      <c r="G299" s="90" t="s">
        <v>970</v>
      </c>
      <c r="H299" s="107">
        <v>43405</v>
      </c>
      <c r="I299" s="93">
        <v>43432</v>
      </c>
      <c r="J299" s="108">
        <v>43430</v>
      </c>
      <c r="K299" s="169" t="s">
        <v>971</v>
      </c>
      <c r="L299" s="109">
        <v>368858.69</v>
      </c>
      <c r="M299" s="109" t="s">
        <v>136</v>
      </c>
      <c r="N299" s="100" t="s">
        <v>184</v>
      </c>
      <c r="O299" s="109" t="s">
        <v>144</v>
      </c>
      <c r="P299" s="109" t="s">
        <v>139</v>
      </c>
      <c r="Q299" s="136"/>
    </row>
    <row r="300" spans="1:17" s="163" customFormat="1" ht="23.5" customHeight="1" x14ac:dyDescent="0.35">
      <c r="A300" s="136"/>
      <c r="B300" s="104">
        <v>7283</v>
      </c>
      <c r="C300" s="88" t="s">
        <v>972</v>
      </c>
      <c r="D300" s="102" t="s">
        <v>973</v>
      </c>
      <c r="E300" s="102" t="s">
        <v>38</v>
      </c>
      <c r="F300" s="102" t="s">
        <v>97</v>
      </c>
      <c r="G300" s="124" t="s">
        <v>974</v>
      </c>
      <c r="H300" s="107">
        <v>43405</v>
      </c>
      <c r="I300" s="93">
        <v>43432</v>
      </c>
      <c r="J300" s="108">
        <v>43426</v>
      </c>
      <c r="K300" s="169" t="s">
        <v>975</v>
      </c>
      <c r="L300" s="109">
        <v>23.8</v>
      </c>
      <c r="M300" s="109" t="s">
        <v>136</v>
      </c>
      <c r="N300" s="100" t="s">
        <v>258</v>
      </c>
      <c r="O300" s="109" t="s">
        <v>144</v>
      </c>
      <c r="P300" s="109" t="s">
        <v>139</v>
      </c>
      <c r="Q300" s="136"/>
    </row>
    <row r="301" spans="1:17" s="163" customFormat="1" ht="23.5" customHeight="1" x14ac:dyDescent="0.35">
      <c r="A301" s="136"/>
      <c r="B301" s="104">
        <v>7283</v>
      </c>
      <c r="C301" s="88" t="s">
        <v>976</v>
      </c>
      <c r="D301" s="102" t="s">
        <v>922</v>
      </c>
      <c r="E301" s="102" t="s">
        <v>38</v>
      </c>
      <c r="F301" s="102" t="s">
        <v>97</v>
      </c>
      <c r="G301" s="124" t="s">
        <v>977</v>
      </c>
      <c r="H301" s="107">
        <v>43405</v>
      </c>
      <c r="I301" s="93">
        <v>43432</v>
      </c>
      <c r="J301" s="108">
        <v>43411</v>
      </c>
      <c r="K301" s="169" t="s">
        <v>978</v>
      </c>
      <c r="L301" s="109">
        <v>38.5</v>
      </c>
      <c r="M301" s="109" t="s">
        <v>136</v>
      </c>
      <c r="N301" s="100" t="s">
        <v>258</v>
      </c>
      <c r="O301" s="109" t="s">
        <v>144</v>
      </c>
      <c r="P301" s="109" t="s">
        <v>139</v>
      </c>
      <c r="Q301" s="136"/>
    </row>
    <row r="302" spans="1:17" s="163" customFormat="1" ht="23.5" customHeight="1" x14ac:dyDescent="0.35">
      <c r="A302" s="136"/>
      <c r="B302" s="104">
        <v>7283</v>
      </c>
      <c r="C302" s="88" t="s">
        <v>979</v>
      </c>
      <c r="D302" s="102" t="s">
        <v>922</v>
      </c>
      <c r="E302" s="102" t="s">
        <v>38</v>
      </c>
      <c r="F302" s="102" t="s">
        <v>97</v>
      </c>
      <c r="G302" s="124" t="s">
        <v>977</v>
      </c>
      <c r="H302" s="107">
        <v>43405</v>
      </c>
      <c r="I302" s="93">
        <v>43432</v>
      </c>
      <c r="J302" s="108">
        <v>43426</v>
      </c>
      <c r="K302" s="169" t="s">
        <v>980</v>
      </c>
      <c r="L302" s="109">
        <v>38.5</v>
      </c>
      <c r="M302" s="109" t="s">
        <v>136</v>
      </c>
      <c r="N302" s="100" t="s">
        <v>258</v>
      </c>
      <c r="O302" s="109" t="s">
        <v>144</v>
      </c>
      <c r="P302" s="109" t="s">
        <v>139</v>
      </c>
      <c r="Q302" s="136"/>
    </row>
    <row r="303" spans="1:17" s="163" customFormat="1" ht="23.5" customHeight="1" x14ac:dyDescent="0.35">
      <c r="A303" s="136"/>
      <c r="B303" s="104">
        <v>7283</v>
      </c>
      <c r="C303" s="88" t="s">
        <v>981</v>
      </c>
      <c r="D303" s="102" t="s">
        <v>983</v>
      </c>
      <c r="E303" s="102" t="s">
        <v>38</v>
      </c>
      <c r="F303" s="102" t="s">
        <v>1074</v>
      </c>
      <c r="G303" s="124" t="s">
        <v>982</v>
      </c>
      <c r="H303" s="107">
        <v>43405</v>
      </c>
      <c r="I303" s="93">
        <v>43432</v>
      </c>
      <c r="J303" s="108">
        <v>43425</v>
      </c>
      <c r="K303" s="169" t="s">
        <v>984</v>
      </c>
      <c r="L303" s="109">
        <v>500.01</v>
      </c>
      <c r="M303" s="109" t="s">
        <v>136</v>
      </c>
      <c r="N303" s="100" t="s">
        <v>258</v>
      </c>
      <c r="O303" s="109" t="s">
        <v>144</v>
      </c>
      <c r="P303" s="109" t="s">
        <v>139</v>
      </c>
      <c r="Q303" s="136"/>
    </row>
    <row r="304" spans="1:17" s="163" customFormat="1" ht="23.5" customHeight="1" x14ac:dyDescent="0.35">
      <c r="A304" s="136"/>
      <c r="B304" s="104">
        <v>7283</v>
      </c>
      <c r="C304" s="88" t="s">
        <v>985</v>
      </c>
      <c r="D304" s="102" t="s">
        <v>987</v>
      </c>
      <c r="E304" s="102" t="s">
        <v>38</v>
      </c>
      <c r="F304" s="102" t="s">
        <v>989</v>
      </c>
      <c r="G304" s="124" t="s">
        <v>988</v>
      </c>
      <c r="H304" s="107">
        <v>43405</v>
      </c>
      <c r="I304" s="93">
        <v>43432</v>
      </c>
      <c r="J304" s="108">
        <v>43431</v>
      </c>
      <c r="K304" s="169" t="s">
        <v>990</v>
      </c>
      <c r="L304" s="109">
        <v>616.55999999999995</v>
      </c>
      <c r="M304" s="109" t="s">
        <v>136</v>
      </c>
      <c r="N304" s="100" t="s">
        <v>258</v>
      </c>
      <c r="O304" s="109" t="s">
        <v>144</v>
      </c>
      <c r="P304" s="109" t="s">
        <v>139</v>
      </c>
      <c r="Q304" s="136"/>
    </row>
    <row r="305" spans="1:17" s="163" customFormat="1" ht="23.5" customHeight="1" x14ac:dyDescent="0.35">
      <c r="A305" s="136"/>
      <c r="B305" s="104">
        <v>7284</v>
      </c>
      <c r="C305" s="88" t="s">
        <v>986</v>
      </c>
      <c r="D305" s="102" t="s">
        <v>993</v>
      </c>
      <c r="E305" s="89" t="s">
        <v>441</v>
      </c>
      <c r="F305" s="97" t="s">
        <v>418</v>
      </c>
      <c r="G305" s="90" t="s">
        <v>1070</v>
      </c>
      <c r="H305" s="107">
        <v>43405</v>
      </c>
      <c r="I305" s="93">
        <v>43432</v>
      </c>
      <c r="J305" s="108">
        <v>43432</v>
      </c>
      <c r="K305" s="169" t="s">
        <v>994</v>
      </c>
      <c r="L305" s="109">
        <v>223107.84</v>
      </c>
      <c r="M305" s="109" t="s">
        <v>136</v>
      </c>
      <c r="N305" s="100" t="s">
        <v>184</v>
      </c>
      <c r="O305" s="109" t="s">
        <v>144</v>
      </c>
      <c r="P305" s="109" t="s">
        <v>139</v>
      </c>
      <c r="Q305" s="136"/>
    </row>
    <row r="306" spans="1:17" s="163" customFormat="1" ht="23.5" customHeight="1" x14ac:dyDescent="0.35">
      <c r="A306" s="136"/>
      <c r="B306" s="104">
        <v>7285</v>
      </c>
      <c r="C306" s="88" t="s">
        <v>991</v>
      </c>
      <c r="D306" s="102" t="s">
        <v>205</v>
      </c>
      <c r="E306" s="89" t="s">
        <v>395</v>
      </c>
      <c r="F306" s="102" t="s">
        <v>206</v>
      </c>
      <c r="G306" s="124" t="s">
        <v>996</v>
      </c>
      <c r="H306" s="107">
        <v>43405</v>
      </c>
      <c r="I306" s="93">
        <v>43432</v>
      </c>
      <c r="J306" s="108">
        <v>43431</v>
      </c>
      <c r="K306" s="169" t="s">
        <v>997</v>
      </c>
      <c r="L306" s="109">
        <v>1777900.62</v>
      </c>
      <c r="M306" s="109" t="s">
        <v>136</v>
      </c>
      <c r="N306" s="100" t="s">
        <v>184</v>
      </c>
      <c r="O306" s="109" t="s">
        <v>144</v>
      </c>
      <c r="P306" s="109" t="s">
        <v>139</v>
      </c>
      <c r="Q306" s="136"/>
    </row>
    <row r="307" spans="1:17" s="163" customFormat="1" ht="23.5" customHeight="1" x14ac:dyDescent="0.35">
      <c r="A307" s="136"/>
      <c r="B307" s="104">
        <v>7310</v>
      </c>
      <c r="C307" s="88" t="s">
        <v>992</v>
      </c>
      <c r="D307" s="102" t="s">
        <v>114</v>
      </c>
      <c r="E307" s="89" t="s">
        <v>441</v>
      </c>
      <c r="F307" s="97" t="s">
        <v>673</v>
      </c>
      <c r="G307" s="90" t="s">
        <v>999</v>
      </c>
      <c r="H307" s="107">
        <v>43405</v>
      </c>
      <c r="I307" s="93">
        <v>43434</v>
      </c>
      <c r="J307" s="108">
        <v>43433</v>
      </c>
      <c r="K307" s="169">
        <v>50845349</v>
      </c>
      <c r="L307" s="109">
        <v>89557.13</v>
      </c>
      <c r="M307" s="109" t="s">
        <v>136</v>
      </c>
      <c r="N307" s="100" t="s">
        <v>184</v>
      </c>
      <c r="O307" s="109" t="s">
        <v>144</v>
      </c>
      <c r="P307" s="109" t="s">
        <v>139</v>
      </c>
      <c r="Q307" s="136"/>
    </row>
    <row r="308" spans="1:17" s="163" customFormat="1" ht="23.5" customHeight="1" x14ac:dyDescent="0.35">
      <c r="A308" s="136"/>
      <c r="B308" s="104">
        <v>7311</v>
      </c>
      <c r="C308" s="88" t="s">
        <v>995</v>
      </c>
      <c r="D308" s="102" t="s">
        <v>114</v>
      </c>
      <c r="E308" s="89" t="s">
        <v>441</v>
      </c>
      <c r="F308" s="97" t="s">
        <v>670</v>
      </c>
      <c r="G308" s="90" t="s">
        <v>1075</v>
      </c>
      <c r="H308" s="107">
        <v>43405</v>
      </c>
      <c r="I308" s="93">
        <v>43434</v>
      </c>
      <c r="J308" s="108">
        <v>43433</v>
      </c>
      <c r="K308" s="169" t="s">
        <v>1001</v>
      </c>
      <c r="L308" s="109">
        <v>29670.44</v>
      </c>
      <c r="M308" s="109" t="s">
        <v>136</v>
      </c>
      <c r="N308" s="100" t="s">
        <v>184</v>
      </c>
      <c r="O308" s="109" t="s">
        <v>144</v>
      </c>
      <c r="P308" s="109" t="s">
        <v>139</v>
      </c>
      <c r="Q308" s="136"/>
    </row>
    <row r="309" spans="1:17" s="163" customFormat="1" ht="23.5" customHeight="1" x14ac:dyDescent="0.35">
      <c r="A309" s="136"/>
      <c r="B309" s="104">
        <v>7314</v>
      </c>
      <c r="C309" s="88" t="s">
        <v>998</v>
      </c>
      <c r="D309" s="102" t="s">
        <v>21</v>
      </c>
      <c r="E309" s="89" t="s">
        <v>36</v>
      </c>
      <c r="F309" s="97" t="s">
        <v>32</v>
      </c>
      <c r="G309" s="90" t="s">
        <v>22</v>
      </c>
      <c r="H309" s="107">
        <v>43405</v>
      </c>
      <c r="I309" s="93">
        <v>43437</v>
      </c>
      <c r="J309" s="108">
        <v>43433</v>
      </c>
      <c r="K309" s="169" t="s">
        <v>1014</v>
      </c>
      <c r="L309" s="109">
        <v>456</v>
      </c>
      <c r="M309" s="109" t="s">
        <v>136</v>
      </c>
      <c r="N309" s="100" t="s">
        <v>936</v>
      </c>
      <c r="O309" s="109" t="s">
        <v>144</v>
      </c>
      <c r="P309" s="109" t="s">
        <v>139</v>
      </c>
      <c r="Q309" s="136"/>
    </row>
    <row r="310" spans="1:17" s="163" customFormat="1" ht="23.5" customHeight="1" x14ac:dyDescent="0.35">
      <c r="A310" s="136"/>
      <c r="B310" s="104">
        <v>7314</v>
      </c>
      <c r="C310" s="88" t="s">
        <v>1000</v>
      </c>
      <c r="D310" s="102" t="s">
        <v>61</v>
      </c>
      <c r="E310" s="89" t="s">
        <v>36</v>
      </c>
      <c r="F310" s="97" t="s">
        <v>32</v>
      </c>
      <c r="G310" s="178" t="s">
        <v>5</v>
      </c>
      <c r="H310" s="107">
        <v>43405</v>
      </c>
      <c r="I310" s="93">
        <v>43437</v>
      </c>
      <c r="J310" s="108">
        <v>43433</v>
      </c>
      <c r="K310" s="169" t="s">
        <v>1015</v>
      </c>
      <c r="L310" s="109">
        <v>500</v>
      </c>
      <c r="M310" s="109" t="s">
        <v>136</v>
      </c>
      <c r="N310" s="100" t="s">
        <v>936</v>
      </c>
      <c r="O310" s="109" t="s">
        <v>144</v>
      </c>
      <c r="P310" s="109" t="s">
        <v>139</v>
      </c>
      <c r="Q310" s="136"/>
    </row>
    <row r="311" spans="1:17" s="163" customFormat="1" ht="23.5" customHeight="1" x14ac:dyDescent="0.35">
      <c r="A311" s="136"/>
      <c r="B311" s="104" t="s">
        <v>1078</v>
      </c>
      <c r="C311" s="88" t="s">
        <v>1012</v>
      </c>
      <c r="D311" s="102" t="s">
        <v>1077</v>
      </c>
      <c r="E311" s="89" t="s">
        <v>36</v>
      </c>
      <c r="F311" s="97" t="s">
        <v>32</v>
      </c>
      <c r="G311" s="90" t="s">
        <v>22</v>
      </c>
      <c r="H311" s="107">
        <v>43405</v>
      </c>
      <c r="I311" s="93">
        <v>43403</v>
      </c>
      <c r="J311" s="108">
        <v>43434</v>
      </c>
      <c r="K311" s="169" t="s">
        <v>1006</v>
      </c>
      <c r="L311" s="109">
        <v>460</v>
      </c>
      <c r="M311" s="109" t="s">
        <v>161</v>
      </c>
      <c r="N311" s="96" t="s">
        <v>258</v>
      </c>
      <c r="O311" s="109" t="s">
        <v>144</v>
      </c>
      <c r="P311" s="109" t="s">
        <v>137</v>
      </c>
      <c r="Q311" s="136"/>
    </row>
    <row r="312" spans="1:17" s="163" customFormat="1" ht="23.5" customHeight="1" x14ac:dyDescent="0.35">
      <c r="A312" s="136"/>
      <c r="B312" s="104" t="s">
        <v>1078</v>
      </c>
      <c r="C312" s="88" t="s">
        <v>1002</v>
      </c>
      <c r="D312" s="102" t="s">
        <v>1008</v>
      </c>
      <c r="E312" s="89" t="s">
        <v>36</v>
      </c>
      <c r="F312" s="97" t="s">
        <v>1009</v>
      </c>
      <c r="G312" s="97" t="s">
        <v>1011</v>
      </c>
      <c r="H312" s="107">
        <v>43405</v>
      </c>
      <c r="I312" s="93">
        <v>43417</v>
      </c>
      <c r="J312" s="108">
        <v>43444</v>
      </c>
      <c r="K312" s="169" t="s">
        <v>1010</v>
      </c>
      <c r="L312" s="109">
        <v>499</v>
      </c>
      <c r="M312" s="109" t="s">
        <v>161</v>
      </c>
      <c r="N312" s="96" t="s">
        <v>258</v>
      </c>
      <c r="O312" s="109" t="s">
        <v>144</v>
      </c>
      <c r="P312" s="109" t="s">
        <v>137</v>
      </c>
      <c r="Q312" s="136"/>
    </row>
    <row r="313" spans="1:17" s="163" customFormat="1" ht="23.5" customHeight="1" x14ac:dyDescent="0.35">
      <c r="A313" s="136"/>
      <c r="B313" s="104" t="s">
        <v>1078</v>
      </c>
      <c r="C313" s="88" t="s">
        <v>1005</v>
      </c>
      <c r="D313" s="102" t="s">
        <v>1003</v>
      </c>
      <c r="E313" s="89" t="s">
        <v>36</v>
      </c>
      <c r="F313" s="97" t="s">
        <v>32</v>
      </c>
      <c r="G313" s="90" t="s">
        <v>5</v>
      </c>
      <c r="H313" s="107">
        <v>43405</v>
      </c>
      <c r="I313" s="93">
        <v>43426</v>
      </c>
      <c r="J313" s="108">
        <v>43444</v>
      </c>
      <c r="K313" s="169" t="s">
        <v>1004</v>
      </c>
      <c r="L313" s="109">
        <v>400</v>
      </c>
      <c r="M313" s="109" t="s">
        <v>161</v>
      </c>
      <c r="N313" s="96" t="s">
        <v>258</v>
      </c>
      <c r="O313" s="109" t="s">
        <v>144</v>
      </c>
      <c r="P313" s="109" t="s">
        <v>137</v>
      </c>
      <c r="Q313" s="136"/>
    </row>
    <row r="314" spans="1:17" s="163" customFormat="1" ht="23.5" customHeight="1" x14ac:dyDescent="0.35">
      <c r="A314" s="136"/>
      <c r="B314" s="104" t="s">
        <v>435</v>
      </c>
      <c r="C314" s="88" t="s">
        <v>1007</v>
      </c>
      <c r="D314" s="167" t="s">
        <v>4</v>
      </c>
      <c r="E314" s="89" t="s">
        <v>36</v>
      </c>
      <c r="F314" s="97" t="s">
        <v>611</v>
      </c>
      <c r="G314" s="90" t="s">
        <v>1016</v>
      </c>
      <c r="H314" s="107">
        <v>43405</v>
      </c>
      <c r="I314" s="93">
        <v>43419</v>
      </c>
      <c r="J314" s="108">
        <v>43441</v>
      </c>
      <c r="K314" s="169" t="s">
        <v>1048</v>
      </c>
      <c r="L314" s="109">
        <v>55609.35</v>
      </c>
      <c r="M314" s="109" t="s">
        <v>136</v>
      </c>
      <c r="N314" s="100" t="s">
        <v>258</v>
      </c>
      <c r="O314" s="109" t="s">
        <v>138</v>
      </c>
      <c r="P314" s="109" t="s">
        <v>139</v>
      </c>
      <c r="Q314" s="136"/>
    </row>
    <row r="315" spans="1:17" s="163" customFormat="1" ht="22.5" customHeight="1" x14ac:dyDescent="0.35">
      <c r="A315" s="136"/>
      <c r="B315" s="104" t="s">
        <v>435</v>
      </c>
      <c r="C315" s="88" t="s">
        <v>1013</v>
      </c>
      <c r="D315" s="167" t="s">
        <v>4</v>
      </c>
      <c r="E315" s="89" t="s">
        <v>36</v>
      </c>
      <c r="F315" s="97" t="s">
        <v>611</v>
      </c>
      <c r="G315" s="90" t="s">
        <v>1017</v>
      </c>
      <c r="H315" s="107">
        <v>43405</v>
      </c>
      <c r="I315" s="93">
        <v>43433</v>
      </c>
      <c r="J315" s="108">
        <v>43441</v>
      </c>
      <c r="K315" s="169" t="s">
        <v>1049</v>
      </c>
      <c r="L315" s="179">
        <f>55609.35</f>
        <v>55609.35</v>
      </c>
      <c r="M315" s="109" t="s">
        <v>136</v>
      </c>
      <c r="N315" s="100" t="s">
        <v>258</v>
      </c>
      <c r="O315" s="109" t="s">
        <v>138</v>
      </c>
      <c r="P315" s="109" t="s">
        <v>139</v>
      </c>
      <c r="Q315" s="136"/>
    </row>
    <row r="316" spans="1:17" s="163" customFormat="1" ht="23.5" customHeight="1" x14ac:dyDescent="0.35">
      <c r="A316" s="136"/>
      <c r="B316" s="104" t="s">
        <v>435</v>
      </c>
      <c r="C316" s="88" t="s">
        <v>1028</v>
      </c>
      <c r="D316" s="89" t="s">
        <v>6</v>
      </c>
      <c r="E316" s="89" t="s">
        <v>36</v>
      </c>
      <c r="F316" s="97" t="s">
        <v>35</v>
      </c>
      <c r="G316" s="90" t="s">
        <v>1018</v>
      </c>
      <c r="H316" s="107">
        <v>43405</v>
      </c>
      <c r="I316" s="93">
        <v>43419</v>
      </c>
      <c r="J316" s="108">
        <v>43440</v>
      </c>
      <c r="K316" s="105" t="s">
        <v>1050</v>
      </c>
      <c r="L316" s="109">
        <v>5700.11</v>
      </c>
      <c r="M316" s="109" t="s">
        <v>136</v>
      </c>
      <c r="N316" s="100" t="s">
        <v>258</v>
      </c>
      <c r="O316" s="109" t="s">
        <v>138</v>
      </c>
      <c r="P316" s="109" t="s">
        <v>139</v>
      </c>
      <c r="Q316" s="136"/>
    </row>
    <row r="317" spans="1:17" s="163" customFormat="1" ht="23.5" customHeight="1" x14ac:dyDescent="0.35">
      <c r="A317" s="136"/>
      <c r="B317" s="104" t="s">
        <v>435</v>
      </c>
      <c r="C317" s="88" t="s">
        <v>1029</v>
      </c>
      <c r="D317" s="89" t="s">
        <v>6</v>
      </c>
      <c r="E317" s="89" t="s">
        <v>36</v>
      </c>
      <c r="F317" s="97" t="s">
        <v>35</v>
      </c>
      <c r="G317" s="90" t="s">
        <v>1019</v>
      </c>
      <c r="H317" s="107">
        <v>43405</v>
      </c>
      <c r="I317" s="93">
        <v>43433</v>
      </c>
      <c r="J317" s="108">
        <v>76317</v>
      </c>
      <c r="K317" s="169" t="s">
        <v>1051</v>
      </c>
      <c r="L317" s="179">
        <f>5700.11+846.44+257.65+405.8+644.13</f>
        <v>7854.1299999999992</v>
      </c>
      <c r="M317" s="109" t="s">
        <v>136</v>
      </c>
      <c r="N317" s="100" t="s">
        <v>258</v>
      </c>
      <c r="O317" s="109" t="s">
        <v>138</v>
      </c>
      <c r="P317" s="109" t="s">
        <v>139</v>
      </c>
      <c r="Q317" s="136"/>
    </row>
    <row r="318" spans="1:17" s="163" customFormat="1" ht="23.5" customHeight="1" x14ac:dyDescent="0.35">
      <c r="A318" s="136"/>
      <c r="B318" s="104" t="s">
        <v>435</v>
      </c>
      <c r="C318" s="88" t="s">
        <v>1030</v>
      </c>
      <c r="D318" s="89" t="s">
        <v>92</v>
      </c>
      <c r="E318" s="89" t="s">
        <v>36</v>
      </c>
      <c r="F318" s="97" t="s">
        <v>35</v>
      </c>
      <c r="G318" s="90" t="s">
        <v>1021</v>
      </c>
      <c r="H318" s="107">
        <v>43405</v>
      </c>
      <c r="I318" s="93">
        <v>43419</v>
      </c>
      <c r="J318" s="108">
        <v>76312</v>
      </c>
      <c r="K318" s="105" t="s">
        <v>1052</v>
      </c>
      <c r="L318" s="109">
        <v>5738.59</v>
      </c>
      <c r="M318" s="109" t="s">
        <v>136</v>
      </c>
      <c r="N318" s="100" t="s">
        <v>258</v>
      </c>
      <c r="O318" s="109" t="s">
        <v>138</v>
      </c>
      <c r="P318" s="109" t="s">
        <v>139</v>
      </c>
      <c r="Q318" s="136"/>
    </row>
    <row r="319" spans="1:17" s="163" customFormat="1" ht="23.5" customHeight="1" x14ac:dyDescent="0.35">
      <c r="A319" s="136"/>
      <c r="B319" s="104" t="s">
        <v>435</v>
      </c>
      <c r="C319" s="88" t="s">
        <v>1031</v>
      </c>
      <c r="D319" s="89" t="s">
        <v>92</v>
      </c>
      <c r="E319" s="89" t="s">
        <v>36</v>
      </c>
      <c r="F319" s="97" t="s">
        <v>35</v>
      </c>
      <c r="G319" s="90" t="s">
        <v>1020</v>
      </c>
      <c r="H319" s="107">
        <v>43405</v>
      </c>
      <c r="I319" s="93">
        <v>43433</v>
      </c>
      <c r="J319" s="108">
        <v>43445</v>
      </c>
      <c r="K319" s="169" t="s">
        <v>1053</v>
      </c>
      <c r="L319" s="179">
        <f>5738.59+1137.38+447.62+705+1119.05</f>
        <v>9147.64</v>
      </c>
      <c r="M319" s="109" t="s">
        <v>136</v>
      </c>
      <c r="N319" s="100" t="s">
        <v>258</v>
      </c>
      <c r="O319" s="109" t="s">
        <v>138</v>
      </c>
      <c r="P319" s="109" t="s">
        <v>139</v>
      </c>
      <c r="Q319" s="136"/>
    </row>
    <row r="320" spans="1:17" s="163" customFormat="1" ht="23.5" customHeight="1" x14ac:dyDescent="0.35">
      <c r="A320" s="136"/>
      <c r="B320" s="104" t="s">
        <v>435</v>
      </c>
      <c r="C320" s="88" t="s">
        <v>1032</v>
      </c>
      <c r="D320" s="89" t="s">
        <v>554</v>
      </c>
      <c r="E320" s="89" t="s">
        <v>36</v>
      </c>
      <c r="F320" s="97" t="s">
        <v>35</v>
      </c>
      <c r="G320" s="90" t="s">
        <v>1022</v>
      </c>
      <c r="H320" s="107">
        <v>43405</v>
      </c>
      <c r="I320" s="93">
        <v>43419</v>
      </c>
      <c r="J320" s="108">
        <v>76312</v>
      </c>
      <c r="K320" s="169" t="s">
        <v>1054</v>
      </c>
      <c r="L320" s="109">
        <v>27443.49</v>
      </c>
      <c r="M320" s="109" t="s">
        <v>136</v>
      </c>
      <c r="N320" s="100" t="s">
        <v>258</v>
      </c>
      <c r="O320" s="109" t="s">
        <v>138</v>
      </c>
      <c r="P320" s="109" t="s">
        <v>139</v>
      </c>
      <c r="Q320" s="136"/>
    </row>
    <row r="321" spans="1:17" s="163" customFormat="1" ht="23.5" customHeight="1" x14ac:dyDescent="0.35">
      <c r="A321" s="136"/>
      <c r="B321" s="104" t="s">
        <v>435</v>
      </c>
      <c r="C321" s="88" t="s">
        <v>1033</v>
      </c>
      <c r="D321" s="89" t="s">
        <v>554</v>
      </c>
      <c r="E321" s="89" t="s">
        <v>36</v>
      </c>
      <c r="F321" s="97" t="s">
        <v>35</v>
      </c>
      <c r="G321" s="90" t="s">
        <v>1020</v>
      </c>
      <c r="H321" s="107">
        <v>43405</v>
      </c>
      <c r="I321" s="93">
        <v>43433</v>
      </c>
      <c r="J321" s="108">
        <v>43445</v>
      </c>
      <c r="K321" s="169" t="s">
        <v>1055</v>
      </c>
      <c r="L321" s="179">
        <f>27443.49+4024.47+2267.47+3571.26+5668.67</f>
        <v>42975.360000000001</v>
      </c>
      <c r="M321" s="109" t="s">
        <v>136</v>
      </c>
      <c r="N321" s="100" t="s">
        <v>258</v>
      </c>
      <c r="O321" s="109" t="s">
        <v>138</v>
      </c>
      <c r="P321" s="109" t="s">
        <v>139</v>
      </c>
      <c r="Q321" s="136"/>
    </row>
    <row r="322" spans="1:17" s="163" customFormat="1" ht="23.5" customHeight="1" x14ac:dyDescent="0.35">
      <c r="A322" s="136"/>
      <c r="B322" s="104" t="s">
        <v>435</v>
      </c>
      <c r="C322" s="180" t="s">
        <v>1034</v>
      </c>
      <c r="D322" s="89" t="s">
        <v>93</v>
      </c>
      <c r="E322" s="89" t="s">
        <v>36</v>
      </c>
      <c r="F322" s="97" t="s">
        <v>35</v>
      </c>
      <c r="G322" s="90" t="s">
        <v>1022</v>
      </c>
      <c r="H322" s="107">
        <v>43405</v>
      </c>
      <c r="I322" s="93">
        <v>43419</v>
      </c>
      <c r="J322" s="108">
        <v>76312</v>
      </c>
      <c r="K322" s="169" t="s">
        <v>1056</v>
      </c>
      <c r="L322" s="109">
        <v>11157.63</v>
      </c>
      <c r="M322" s="109" t="s">
        <v>136</v>
      </c>
      <c r="N322" s="100" t="s">
        <v>258</v>
      </c>
      <c r="O322" s="109" t="s">
        <v>138</v>
      </c>
      <c r="P322" s="109" t="s">
        <v>139</v>
      </c>
      <c r="Q322" s="136"/>
    </row>
    <row r="323" spans="1:17" s="163" customFormat="1" ht="23.5" customHeight="1" x14ac:dyDescent="0.35">
      <c r="A323" s="136"/>
      <c r="B323" s="104" t="s">
        <v>435</v>
      </c>
      <c r="C323" s="88" t="s">
        <v>1035</v>
      </c>
      <c r="D323" s="89" t="s">
        <v>93</v>
      </c>
      <c r="E323" s="89" t="s">
        <v>36</v>
      </c>
      <c r="F323" s="97" t="s">
        <v>35</v>
      </c>
      <c r="G323" s="90" t="s">
        <v>1023</v>
      </c>
      <c r="H323" s="107">
        <v>43405</v>
      </c>
      <c r="I323" s="93">
        <v>43433</v>
      </c>
      <c r="J323" s="108">
        <v>43445</v>
      </c>
      <c r="K323" s="169" t="s">
        <v>1057</v>
      </c>
      <c r="L323" s="179">
        <f>11157.63+1865.69+906.7+1428.06+2266.76</f>
        <v>17624.84</v>
      </c>
      <c r="M323" s="109" t="s">
        <v>136</v>
      </c>
      <c r="N323" s="100" t="s">
        <v>258</v>
      </c>
      <c r="O323" s="109" t="s">
        <v>138</v>
      </c>
      <c r="P323" s="109" t="s">
        <v>139</v>
      </c>
      <c r="Q323" s="136"/>
    </row>
    <row r="324" spans="1:17" s="163" customFormat="1" ht="23.5" customHeight="1" x14ac:dyDescent="0.35">
      <c r="A324" s="136"/>
      <c r="B324" s="104" t="s">
        <v>435</v>
      </c>
      <c r="C324" s="88" t="s">
        <v>1036</v>
      </c>
      <c r="D324" s="89" t="s">
        <v>127</v>
      </c>
      <c r="E324" s="89" t="s">
        <v>38</v>
      </c>
      <c r="F324" s="97" t="s">
        <v>35</v>
      </c>
      <c r="G324" s="90" t="s">
        <v>1021</v>
      </c>
      <c r="H324" s="107">
        <v>43405</v>
      </c>
      <c r="I324" s="93">
        <v>43419</v>
      </c>
      <c r="J324" s="108">
        <v>76312</v>
      </c>
      <c r="K324" s="105" t="s">
        <v>1058</v>
      </c>
      <c r="L324" s="109">
        <v>5650.07</v>
      </c>
      <c r="M324" s="109" t="s">
        <v>136</v>
      </c>
      <c r="N324" s="100" t="s">
        <v>258</v>
      </c>
      <c r="O324" s="109" t="s">
        <v>138</v>
      </c>
      <c r="P324" s="109" t="s">
        <v>139</v>
      </c>
      <c r="Q324" s="136"/>
    </row>
    <row r="325" spans="1:17" s="163" customFormat="1" ht="23.5" customHeight="1" x14ac:dyDescent="0.35">
      <c r="A325" s="136"/>
      <c r="B325" s="104" t="s">
        <v>435</v>
      </c>
      <c r="C325" s="88" t="s">
        <v>1037</v>
      </c>
      <c r="D325" s="89" t="s">
        <v>127</v>
      </c>
      <c r="E325" s="89" t="s">
        <v>38</v>
      </c>
      <c r="F325" s="97" t="s">
        <v>35</v>
      </c>
      <c r="G325" s="90" t="s">
        <v>1024</v>
      </c>
      <c r="H325" s="107">
        <v>43405</v>
      </c>
      <c r="I325" s="93">
        <v>43433</v>
      </c>
      <c r="J325" s="108">
        <v>43445</v>
      </c>
      <c r="K325" s="169" t="s">
        <v>1059</v>
      </c>
      <c r="L325" s="179">
        <f>5650.07+1125.59+440.19+693.3+1100.47</f>
        <v>9009.619999999999</v>
      </c>
      <c r="M325" s="109" t="s">
        <v>136</v>
      </c>
      <c r="N325" s="100" t="s">
        <v>258</v>
      </c>
      <c r="O325" s="109" t="s">
        <v>138</v>
      </c>
      <c r="P325" s="109" t="s">
        <v>139</v>
      </c>
      <c r="Q325" s="136"/>
    </row>
    <row r="326" spans="1:17" s="163" customFormat="1" ht="23.5" customHeight="1" x14ac:dyDescent="0.35">
      <c r="A326" s="136"/>
      <c r="B326" s="104" t="s">
        <v>435</v>
      </c>
      <c r="C326" s="88" t="s">
        <v>1038</v>
      </c>
      <c r="D326" s="89" t="s">
        <v>645</v>
      </c>
      <c r="E326" s="89" t="s">
        <v>38</v>
      </c>
      <c r="F326" s="97" t="s">
        <v>35</v>
      </c>
      <c r="G326" s="90" t="s">
        <v>1022</v>
      </c>
      <c r="H326" s="107">
        <v>43405</v>
      </c>
      <c r="I326" s="93">
        <v>43419</v>
      </c>
      <c r="J326" s="108">
        <v>76312</v>
      </c>
      <c r="K326" s="169" t="s">
        <v>1060</v>
      </c>
      <c r="L326" s="109">
        <v>5650.07</v>
      </c>
      <c r="M326" s="109" t="s">
        <v>136</v>
      </c>
      <c r="N326" s="100" t="s">
        <v>258</v>
      </c>
      <c r="O326" s="109" t="s">
        <v>138</v>
      </c>
      <c r="P326" s="109" t="s">
        <v>139</v>
      </c>
      <c r="Q326" s="136"/>
    </row>
    <row r="327" spans="1:17" s="163" customFormat="1" ht="23.5" customHeight="1" x14ac:dyDescent="0.35">
      <c r="A327" s="136"/>
      <c r="B327" s="104" t="s">
        <v>435</v>
      </c>
      <c r="C327" s="88" t="s">
        <v>1039</v>
      </c>
      <c r="D327" s="89" t="s">
        <v>645</v>
      </c>
      <c r="E327" s="89" t="s">
        <v>38</v>
      </c>
      <c r="F327" s="97" t="s">
        <v>35</v>
      </c>
      <c r="G327" s="90" t="s">
        <v>1023</v>
      </c>
      <c r="H327" s="107">
        <v>43405</v>
      </c>
      <c r="I327" s="93">
        <v>43433</v>
      </c>
      <c r="J327" s="108">
        <v>43445</v>
      </c>
      <c r="K327" s="169" t="s">
        <v>1061</v>
      </c>
      <c r="L327" s="109">
        <f>5650.07+1125.61+440.2+693.32+1100.5</f>
        <v>9009.6999999999989</v>
      </c>
      <c r="M327" s="109" t="s">
        <v>136</v>
      </c>
      <c r="N327" s="100" t="s">
        <v>258</v>
      </c>
      <c r="O327" s="109" t="s">
        <v>138</v>
      </c>
      <c r="P327" s="109" t="s">
        <v>139</v>
      </c>
      <c r="Q327" s="136"/>
    </row>
    <row r="328" spans="1:17" s="163" customFormat="1" ht="23.5" customHeight="1" x14ac:dyDescent="0.35">
      <c r="A328" s="136"/>
      <c r="B328" s="104" t="s">
        <v>435</v>
      </c>
      <c r="C328" s="88" t="s">
        <v>1040</v>
      </c>
      <c r="D328" s="167" t="s">
        <v>767</v>
      </c>
      <c r="E328" s="89" t="s">
        <v>441</v>
      </c>
      <c r="F328" s="97" t="s">
        <v>796</v>
      </c>
      <c r="G328" s="90" t="s">
        <v>1025</v>
      </c>
      <c r="H328" s="107">
        <v>43405</v>
      </c>
      <c r="I328" s="93">
        <v>43419</v>
      </c>
      <c r="J328" s="108">
        <v>76312</v>
      </c>
      <c r="K328" s="175" t="s">
        <v>1066</v>
      </c>
      <c r="L328" s="179">
        <v>5273.36</v>
      </c>
      <c r="M328" s="109" t="s">
        <v>136</v>
      </c>
      <c r="N328" s="100" t="s">
        <v>258</v>
      </c>
      <c r="O328" s="109" t="s">
        <v>138</v>
      </c>
      <c r="P328" s="109" t="s">
        <v>139</v>
      </c>
      <c r="Q328" s="136"/>
    </row>
    <row r="329" spans="1:17" s="163" customFormat="1" ht="23.5" customHeight="1" x14ac:dyDescent="0.35">
      <c r="A329" s="136"/>
      <c r="B329" s="104" t="s">
        <v>435</v>
      </c>
      <c r="C329" s="88" t="s">
        <v>1041</v>
      </c>
      <c r="D329" s="167" t="s">
        <v>767</v>
      </c>
      <c r="E329" s="89" t="s">
        <v>441</v>
      </c>
      <c r="F329" s="97" t="s">
        <v>796</v>
      </c>
      <c r="G329" s="90" t="s">
        <v>1026</v>
      </c>
      <c r="H329" s="107">
        <v>43405</v>
      </c>
      <c r="I329" s="93">
        <v>43433</v>
      </c>
      <c r="J329" s="108">
        <v>43445</v>
      </c>
      <c r="K329" s="175" t="s">
        <v>1067</v>
      </c>
      <c r="L329" s="179">
        <f>5273.36+1075.51+408.61+643.57+1021.54</f>
        <v>8422.59</v>
      </c>
      <c r="M329" s="109" t="s">
        <v>136</v>
      </c>
      <c r="N329" s="100" t="s">
        <v>258</v>
      </c>
      <c r="O329" s="109" t="s">
        <v>138</v>
      </c>
      <c r="P329" s="109" t="s">
        <v>139</v>
      </c>
      <c r="Q329" s="136"/>
    </row>
    <row r="330" spans="1:17" s="163" customFormat="1" ht="23.5" customHeight="1" x14ac:dyDescent="0.35">
      <c r="A330" s="136"/>
      <c r="B330" s="104" t="s">
        <v>435</v>
      </c>
      <c r="C330" s="88" t="s">
        <v>1042</v>
      </c>
      <c r="D330" s="167" t="s">
        <v>862</v>
      </c>
      <c r="E330" s="89" t="s">
        <v>441</v>
      </c>
      <c r="F330" s="97" t="s">
        <v>796</v>
      </c>
      <c r="G330" s="90" t="s">
        <v>1018</v>
      </c>
      <c r="H330" s="107">
        <v>43405</v>
      </c>
      <c r="I330" s="93">
        <v>43419</v>
      </c>
      <c r="J330" s="108">
        <v>76312</v>
      </c>
      <c r="K330" s="175" t="s">
        <v>1068</v>
      </c>
      <c r="L330" s="179">
        <v>5273.36</v>
      </c>
      <c r="M330" s="109" t="s">
        <v>136</v>
      </c>
      <c r="N330" s="100" t="s">
        <v>258</v>
      </c>
      <c r="O330" s="109" t="s">
        <v>138</v>
      </c>
      <c r="P330" s="109" t="s">
        <v>139</v>
      </c>
      <c r="Q330" s="136"/>
    </row>
    <row r="331" spans="1:17" s="163" customFormat="1" ht="23.5" customHeight="1" x14ac:dyDescent="0.35">
      <c r="A331" s="136"/>
      <c r="B331" s="104" t="s">
        <v>435</v>
      </c>
      <c r="C331" s="88" t="s">
        <v>1043</v>
      </c>
      <c r="D331" s="167" t="s">
        <v>862</v>
      </c>
      <c r="E331" s="89" t="s">
        <v>441</v>
      </c>
      <c r="F331" s="97" t="s">
        <v>796</v>
      </c>
      <c r="G331" s="90" t="s">
        <v>1027</v>
      </c>
      <c r="H331" s="107">
        <v>43405</v>
      </c>
      <c r="I331" s="93">
        <v>43433</v>
      </c>
      <c r="J331" s="108">
        <v>43445</v>
      </c>
      <c r="K331" s="175" t="s">
        <v>1069</v>
      </c>
      <c r="L331" s="179">
        <f>5273.36+1075.51+361.72+569.72+904.31</f>
        <v>8184.6200000000008</v>
      </c>
      <c r="M331" s="109" t="s">
        <v>136</v>
      </c>
      <c r="N331" s="100" t="s">
        <v>258</v>
      </c>
      <c r="O331" s="109" t="s">
        <v>138</v>
      </c>
      <c r="P331" s="109" t="s">
        <v>139</v>
      </c>
      <c r="Q331" s="136"/>
    </row>
    <row r="332" spans="1:17" s="163" customFormat="1" ht="23.5" customHeight="1" x14ac:dyDescent="0.35">
      <c r="A332" s="136"/>
      <c r="B332" s="104" t="s">
        <v>435</v>
      </c>
      <c r="C332" s="88" t="s">
        <v>1044</v>
      </c>
      <c r="D332" s="89" t="s">
        <v>91</v>
      </c>
      <c r="E332" s="89" t="s">
        <v>36</v>
      </c>
      <c r="F332" s="97" t="s">
        <v>35</v>
      </c>
      <c r="G332" s="90" t="s">
        <v>1021</v>
      </c>
      <c r="H332" s="107">
        <v>43405</v>
      </c>
      <c r="I332" s="93">
        <v>43419</v>
      </c>
      <c r="J332" s="108">
        <v>76312</v>
      </c>
      <c r="K332" s="169" t="s">
        <v>1062</v>
      </c>
      <c r="L332" s="109">
        <v>15991.6</v>
      </c>
      <c r="M332" s="109" t="s">
        <v>136</v>
      </c>
      <c r="N332" s="100" t="s">
        <v>258</v>
      </c>
      <c r="O332" s="109" t="s">
        <v>138</v>
      </c>
      <c r="P332" s="109" t="s">
        <v>139</v>
      </c>
      <c r="Q332" s="136"/>
    </row>
    <row r="333" spans="1:17" s="163" customFormat="1" ht="23.5" customHeight="1" x14ac:dyDescent="0.35">
      <c r="A333" s="136"/>
      <c r="B333" s="104" t="s">
        <v>435</v>
      </c>
      <c r="C333" s="88" t="s">
        <v>1047</v>
      </c>
      <c r="D333" s="89" t="s">
        <v>91</v>
      </c>
      <c r="E333" s="89" t="s">
        <v>36</v>
      </c>
      <c r="F333" s="97" t="s">
        <v>35</v>
      </c>
      <c r="G333" s="90" t="s">
        <v>1023</v>
      </c>
      <c r="H333" s="107">
        <v>43405</v>
      </c>
      <c r="I333" s="93">
        <v>43433</v>
      </c>
      <c r="J333" s="108">
        <v>43445</v>
      </c>
      <c r="K333" s="169" t="s">
        <v>1063</v>
      </c>
      <c r="L333" s="179">
        <f>17529.4+2349.59+1211.72+1908.45+3029.29</f>
        <v>26028.450000000004</v>
      </c>
      <c r="M333" s="109" t="s">
        <v>136</v>
      </c>
      <c r="N333" s="100" t="s">
        <v>258</v>
      </c>
      <c r="O333" s="109" t="s">
        <v>138</v>
      </c>
      <c r="P333" s="109" t="s">
        <v>139</v>
      </c>
      <c r="Q333" s="136"/>
    </row>
    <row r="334" spans="1:17" s="163" customFormat="1" ht="23.5" customHeight="1" x14ac:dyDescent="0.35">
      <c r="A334" s="136"/>
      <c r="B334" s="104" t="s">
        <v>435</v>
      </c>
      <c r="C334" s="88" t="s">
        <v>1045</v>
      </c>
      <c r="D334" s="89" t="s">
        <v>871</v>
      </c>
      <c r="E334" s="89" t="s">
        <v>38</v>
      </c>
      <c r="F334" s="97" t="s">
        <v>35</v>
      </c>
      <c r="G334" s="90" t="s">
        <v>1022</v>
      </c>
      <c r="H334" s="107">
        <v>43405</v>
      </c>
      <c r="I334" s="93">
        <v>43419</v>
      </c>
      <c r="J334" s="108">
        <v>76312</v>
      </c>
      <c r="K334" s="169" t="s">
        <v>1064</v>
      </c>
      <c r="L334" s="109">
        <v>5741.48</v>
      </c>
      <c r="M334" s="109" t="s">
        <v>136</v>
      </c>
      <c r="N334" s="100" t="s">
        <v>258</v>
      </c>
      <c r="O334" s="109" t="s">
        <v>138</v>
      </c>
      <c r="P334" s="109" t="s">
        <v>139</v>
      </c>
      <c r="Q334" s="136"/>
    </row>
    <row r="335" spans="1:17" s="163" customFormat="1" ht="23.5" customHeight="1" x14ac:dyDescent="0.35">
      <c r="A335" s="136"/>
      <c r="B335" s="104" t="s">
        <v>435</v>
      </c>
      <c r="C335" s="88" t="s">
        <v>1046</v>
      </c>
      <c r="D335" s="89" t="s">
        <v>871</v>
      </c>
      <c r="E335" s="89" t="s">
        <v>38</v>
      </c>
      <c r="F335" s="97" t="s">
        <v>35</v>
      </c>
      <c r="G335" s="90" t="s">
        <v>1023</v>
      </c>
      <c r="H335" s="107">
        <v>43405</v>
      </c>
      <c r="I335" s="93">
        <v>43433</v>
      </c>
      <c r="J335" s="108">
        <v>43445</v>
      </c>
      <c r="K335" s="169" t="s">
        <v>1065</v>
      </c>
      <c r="L335" s="179">
        <f>5741.48+1137.75+447.85+705.36+1119.62</f>
        <v>9152.06</v>
      </c>
      <c r="M335" s="109" t="s">
        <v>136</v>
      </c>
      <c r="N335" s="100" t="s">
        <v>258</v>
      </c>
      <c r="O335" s="109" t="s">
        <v>138</v>
      </c>
      <c r="P335" s="109" t="s">
        <v>139</v>
      </c>
      <c r="Q335" s="136"/>
    </row>
    <row r="336" spans="1:17" s="163" customFormat="1" ht="23.5" customHeight="1" x14ac:dyDescent="0.35">
      <c r="A336" s="136"/>
      <c r="B336" s="104">
        <v>7303</v>
      </c>
      <c r="C336" s="88" t="s">
        <v>1079</v>
      </c>
      <c r="D336" s="102" t="s">
        <v>1080</v>
      </c>
      <c r="E336" s="89" t="s">
        <v>38</v>
      </c>
      <c r="F336" s="97" t="s">
        <v>32</v>
      </c>
      <c r="G336" s="90" t="s">
        <v>1081</v>
      </c>
      <c r="H336" s="107">
        <v>43435</v>
      </c>
      <c r="I336" s="93">
        <v>43802</v>
      </c>
      <c r="J336" s="108">
        <v>43427</v>
      </c>
      <c r="K336" s="169" t="s">
        <v>1082</v>
      </c>
      <c r="L336" s="109">
        <v>1044</v>
      </c>
      <c r="M336" s="109" t="s">
        <v>136</v>
      </c>
      <c r="N336" s="96" t="s">
        <v>936</v>
      </c>
      <c r="O336" s="109" t="s">
        <v>144</v>
      </c>
      <c r="P336" s="109" t="s">
        <v>139</v>
      </c>
      <c r="Q336" s="136"/>
    </row>
    <row r="337" spans="1:17" s="163" customFormat="1" ht="23.5" customHeight="1" x14ac:dyDescent="0.35">
      <c r="A337" s="136"/>
      <c r="B337" s="104">
        <v>7334</v>
      </c>
      <c r="C337" s="88" t="s">
        <v>1083</v>
      </c>
      <c r="D337" s="102" t="s">
        <v>1084</v>
      </c>
      <c r="E337" s="89" t="s">
        <v>441</v>
      </c>
      <c r="F337" s="97" t="s">
        <v>1085</v>
      </c>
      <c r="G337" s="168" t="s">
        <v>1086</v>
      </c>
      <c r="H337" s="107">
        <v>43435</v>
      </c>
      <c r="I337" s="93">
        <v>43439</v>
      </c>
      <c r="J337" s="108">
        <v>43432</v>
      </c>
      <c r="K337" s="169" t="s">
        <v>1087</v>
      </c>
      <c r="L337" s="109">
        <v>12528</v>
      </c>
      <c r="M337" s="109" t="s">
        <v>136</v>
      </c>
      <c r="N337" s="96" t="s">
        <v>936</v>
      </c>
      <c r="O337" s="109" t="s">
        <v>144</v>
      </c>
      <c r="P337" s="109" t="s">
        <v>139</v>
      </c>
      <c r="Q337" s="136"/>
    </row>
    <row r="338" spans="1:17" s="163" customFormat="1" ht="23.5" customHeight="1" x14ac:dyDescent="0.35">
      <c r="A338" s="136"/>
      <c r="B338" s="104">
        <v>7335</v>
      </c>
      <c r="C338" s="88" t="s">
        <v>1088</v>
      </c>
      <c r="D338" s="102" t="s">
        <v>945</v>
      </c>
      <c r="E338" s="102" t="s">
        <v>943</v>
      </c>
      <c r="F338" s="102" t="s">
        <v>946</v>
      </c>
      <c r="G338" s="124" t="s">
        <v>947</v>
      </c>
      <c r="H338" s="107">
        <v>43435</v>
      </c>
      <c r="I338" s="93">
        <v>43439</v>
      </c>
      <c r="J338" s="108">
        <v>43437</v>
      </c>
      <c r="K338" s="169" t="s">
        <v>1089</v>
      </c>
      <c r="L338" s="109">
        <v>5800</v>
      </c>
      <c r="M338" s="109" t="s">
        <v>136</v>
      </c>
      <c r="N338" s="100" t="s">
        <v>936</v>
      </c>
      <c r="O338" s="109" t="s">
        <v>144</v>
      </c>
      <c r="P338" s="109" t="s">
        <v>139</v>
      </c>
      <c r="Q338" s="136"/>
    </row>
    <row r="339" spans="1:17" s="163" customFormat="1" ht="23.5" customHeight="1" x14ac:dyDescent="0.35">
      <c r="A339" s="136"/>
      <c r="B339" s="104">
        <v>7341</v>
      </c>
      <c r="C339" s="88" t="s">
        <v>1090</v>
      </c>
      <c r="D339" s="102" t="s">
        <v>909</v>
      </c>
      <c r="E339" s="102" t="s">
        <v>395</v>
      </c>
      <c r="F339" s="102" t="s">
        <v>808</v>
      </c>
      <c r="G339" s="90" t="s">
        <v>1091</v>
      </c>
      <c r="H339" s="107">
        <v>43435</v>
      </c>
      <c r="I339" s="93">
        <v>43439</v>
      </c>
      <c r="J339" s="108">
        <v>43437</v>
      </c>
      <c r="K339" s="169" t="s">
        <v>1092</v>
      </c>
      <c r="L339" s="109">
        <v>689211.77</v>
      </c>
      <c r="M339" s="109" t="s">
        <v>136</v>
      </c>
      <c r="N339" s="96" t="s">
        <v>184</v>
      </c>
      <c r="O339" s="109" t="s">
        <v>144</v>
      </c>
      <c r="P339" s="109" t="s">
        <v>139</v>
      </c>
      <c r="Q339" s="136"/>
    </row>
    <row r="340" spans="1:17" s="163" customFormat="1" ht="23.5" customHeight="1" x14ac:dyDescent="0.35">
      <c r="A340" s="136"/>
      <c r="B340" s="104">
        <v>7342</v>
      </c>
      <c r="C340" s="88" t="s">
        <v>1093</v>
      </c>
      <c r="D340" s="102" t="s">
        <v>1094</v>
      </c>
      <c r="E340" s="102" t="s">
        <v>38</v>
      </c>
      <c r="F340" s="102" t="s">
        <v>97</v>
      </c>
      <c r="G340" s="90" t="s">
        <v>1095</v>
      </c>
      <c r="H340" s="107">
        <v>43435</v>
      </c>
      <c r="I340" s="93">
        <v>43439</v>
      </c>
      <c r="J340" s="108">
        <v>43434</v>
      </c>
      <c r="K340" s="169" t="s">
        <v>1096</v>
      </c>
      <c r="L340" s="109">
        <v>1740</v>
      </c>
      <c r="M340" s="109" t="s">
        <v>136</v>
      </c>
      <c r="N340" s="96" t="s">
        <v>258</v>
      </c>
      <c r="O340" s="109" t="s">
        <v>144</v>
      </c>
      <c r="P340" s="109" t="s">
        <v>139</v>
      </c>
      <c r="Q340" s="136"/>
    </row>
    <row r="341" spans="1:17" s="163" customFormat="1" ht="24.75" customHeight="1" x14ac:dyDescent="0.35">
      <c r="A341" s="136"/>
      <c r="B341" s="104">
        <v>7342</v>
      </c>
      <c r="C341" s="88" t="s">
        <v>1097</v>
      </c>
      <c r="D341" s="102" t="s">
        <v>1098</v>
      </c>
      <c r="E341" s="102" t="s">
        <v>38</v>
      </c>
      <c r="F341" s="102" t="s">
        <v>97</v>
      </c>
      <c r="G341" s="90" t="s">
        <v>1099</v>
      </c>
      <c r="H341" s="107">
        <v>43435</v>
      </c>
      <c r="I341" s="93">
        <v>43439</v>
      </c>
      <c r="J341" s="108">
        <v>43434</v>
      </c>
      <c r="K341" s="169" t="s">
        <v>1100</v>
      </c>
      <c r="L341" s="109">
        <v>3293.36</v>
      </c>
      <c r="M341" s="109" t="s">
        <v>136</v>
      </c>
      <c r="N341" s="96" t="s">
        <v>258</v>
      </c>
      <c r="O341" s="109" t="s">
        <v>144</v>
      </c>
      <c r="P341" s="109" t="s">
        <v>139</v>
      </c>
      <c r="Q341" s="136"/>
    </row>
    <row r="342" spans="1:17" ht="12" x14ac:dyDescent="0.2">
      <c r="B342" s="104">
        <v>7342</v>
      </c>
      <c r="C342" s="88" t="s">
        <v>1101</v>
      </c>
      <c r="D342" s="102" t="s">
        <v>1102</v>
      </c>
      <c r="E342" s="102" t="s">
        <v>38</v>
      </c>
      <c r="F342" s="102" t="s">
        <v>97</v>
      </c>
      <c r="G342" s="90" t="s">
        <v>1103</v>
      </c>
      <c r="H342" s="107">
        <v>43435</v>
      </c>
      <c r="I342" s="93">
        <v>43439</v>
      </c>
      <c r="J342" s="108">
        <v>43434</v>
      </c>
      <c r="K342" s="169" t="s">
        <v>1104</v>
      </c>
      <c r="L342" s="109">
        <v>2436</v>
      </c>
      <c r="M342" s="109" t="s">
        <v>136</v>
      </c>
      <c r="N342" s="96" t="s">
        <v>258</v>
      </c>
      <c r="O342" s="109" t="s">
        <v>144</v>
      </c>
      <c r="P342" s="109" t="s">
        <v>139</v>
      </c>
    </row>
    <row r="343" spans="1:17" ht="12" x14ac:dyDescent="0.2">
      <c r="B343" s="104">
        <v>7342</v>
      </c>
      <c r="C343" s="88" t="s">
        <v>1105</v>
      </c>
      <c r="D343" s="102" t="s">
        <v>1106</v>
      </c>
      <c r="E343" s="102" t="s">
        <v>38</v>
      </c>
      <c r="F343" s="102" t="s">
        <v>97</v>
      </c>
      <c r="G343" s="90" t="s">
        <v>1107</v>
      </c>
      <c r="H343" s="107">
        <v>43435</v>
      </c>
      <c r="I343" s="93">
        <v>43439</v>
      </c>
      <c r="J343" s="108">
        <v>43432</v>
      </c>
      <c r="K343" s="169" t="s">
        <v>1108</v>
      </c>
      <c r="L343" s="109">
        <v>88</v>
      </c>
      <c r="M343" s="109" t="s">
        <v>136</v>
      </c>
      <c r="N343" s="96" t="s">
        <v>258</v>
      </c>
      <c r="O343" s="109" t="s">
        <v>144</v>
      </c>
      <c r="P343" s="109" t="s">
        <v>139</v>
      </c>
    </row>
    <row r="344" spans="1:17" ht="12" x14ac:dyDescent="0.2">
      <c r="B344" s="104">
        <v>7342</v>
      </c>
      <c r="C344" s="88" t="s">
        <v>1109</v>
      </c>
      <c r="D344" s="102" t="s">
        <v>1110</v>
      </c>
      <c r="E344" s="102" t="s">
        <v>38</v>
      </c>
      <c r="F344" s="102" t="s">
        <v>97</v>
      </c>
      <c r="G344" s="90" t="s">
        <v>1111</v>
      </c>
      <c r="H344" s="107">
        <v>43435</v>
      </c>
      <c r="I344" s="93">
        <v>43439</v>
      </c>
      <c r="J344" s="108">
        <v>43431</v>
      </c>
      <c r="K344" s="169" t="s">
        <v>1112</v>
      </c>
      <c r="L344" s="109">
        <v>491.15</v>
      </c>
      <c r="M344" s="109" t="s">
        <v>136</v>
      </c>
      <c r="N344" s="96" t="s">
        <v>258</v>
      </c>
      <c r="O344" s="109" t="s">
        <v>144</v>
      </c>
      <c r="P344" s="109" t="s">
        <v>139</v>
      </c>
    </row>
    <row r="345" spans="1:17" ht="12" x14ac:dyDescent="0.2">
      <c r="B345" s="104">
        <v>7342</v>
      </c>
      <c r="C345" s="88" t="s">
        <v>1113</v>
      </c>
      <c r="D345" s="102" t="s">
        <v>1114</v>
      </c>
      <c r="E345" s="102" t="s">
        <v>38</v>
      </c>
      <c r="F345" s="102" t="s">
        <v>1115</v>
      </c>
      <c r="G345" s="90" t="s">
        <v>1116</v>
      </c>
      <c r="H345" s="107">
        <v>43435</v>
      </c>
      <c r="I345" s="93">
        <v>43439</v>
      </c>
      <c r="J345" s="108">
        <v>43434</v>
      </c>
      <c r="K345" s="169" t="s">
        <v>123</v>
      </c>
      <c r="L345" s="109">
        <v>600</v>
      </c>
      <c r="M345" s="109" t="s">
        <v>136</v>
      </c>
      <c r="N345" s="96" t="s">
        <v>258</v>
      </c>
      <c r="O345" s="109" t="s">
        <v>123</v>
      </c>
      <c r="P345" s="109" t="s">
        <v>139</v>
      </c>
    </row>
    <row r="346" spans="1:17" ht="24" x14ac:dyDescent="0.2">
      <c r="B346" s="104">
        <v>7363</v>
      </c>
      <c r="C346" s="88" t="s">
        <v>1117</v>
      </c>
      <c r="D346" s="102" t="s">
        <v>1118</v>
      </c>
      <c r="E346" s="89" t="s">
        <v>395</v>
      </c>
      <c r="F346" s="97" t="s">
        <v>394</v>
      </c>
      <c r="G346" s="90" t="s">
        <v>1119</v>
      </c>
      <c r="H346" s="107">
        <v>43435</v>
      </c>
      <c r="I346" s="93">
        <v>43441</v>
      </c>
      <c r="J346" s="108">
        <v>43438</v>
      </c>
      <c r="K346" s="169" t="s">
        <v>1120</v>
      </c>
      <c r="L346" s="109">
        <v>804879.17</v>
      </c>
      <c r="M346" s="109" t="s">
        <v>136</v>
      </c>
      <c r="N346" s="100" t="s">
        <v>184</v>
      </c>
      <c r="O346" s="109" t="s">
        <v>144</v>
      </c>
      <c r="P346" s="109" t="s">
        <v>139</v>
      </c>
    </row>
    <row r="347" spans="1:17" ht="12" x14ac:dyDescent="0.2">
      <c r="B347" s="182">
        <v>7365</v>
      </c>
      <c r="C347" s="88" t="s">
        <v>1121</v>
      </c>
      <c r="D347" s="102" t="s">
        <v>1122</v>
      </c>
      <c r="E347" s="89" t="s">
        <v>36</v>
      </c>
      <c r="F347" s="97" t="s">
        <v>32</v>
      </c>
      <c r="G347" s="90" t="s">
        <v>1123</v>
      </c>
      <c r="H347" s="107">
        <v>43435</v>
      </c>
      <c r="I347" s="93">
        <v>43444</v>
      </c>
      <c r="J347" s="108">
        <v>43440</v>
      </c>
      <c r="K347" s="169" t="s">
        <v>1124</v>
      </c>
      <c r="L347" s="109">
        <v>2034</v>
      </c>
      <c r="M347" s="109" t="s">
        <v>136</v>
      </c>
      <c r="N347" s="100" t="s">
        <v>184</v>
      </c>
      <c r="O347" s="109" t="s">
        <v>144</v>
      </c>
      <c r="P347" s="109" t="s">
        <v>139</v>
      </c>
    </row>
    <row r="348" spans="1:17" ht="12" x14ac:dyDescent="0.2">
      <c r="B348" s="182">
        <v>7365</v>
      </c>
      <c r="C348" s="88" t="s">
        <v>1125</v>
      </c>
      <c r="D348" s="89" t="s">
        <v>89</v>
      </c>
      <c r="E348" s="89" t="s">
        <v>36</v>
      </c>
      <c r="F348" s="97" t="s">
        <v>32</v>
      </c>
      <c r="G348" s="90" t="s">
        <v>11</v>
      </c>
      <c r="H348" s="107">
        <v>43435</v>
      </c>
      <c r="I348" s="93">
        <v>43444</v>
      </c>
      <c r="J348" s="108">
        <v>43438</v>
      </c>
      <c r="K348" s="169" t="s">
        <v>123</v>
      </c>
      <c r="L348" s="109">
        <v>140</v>
      </c>
      <c r="M348" s="109" t="s">
        <v>136</v>
      </c>
      <c r="N348" s="100" t="s">
        <v>184</v>
      </c>
      <c r="O348" s="109" t="s">
        <v>123</v>
      </c>
      <c r="P348" s="109" t="s">
        <v>139</v>
      </c>
    </row>
    <row r="349" spans="1:17" ht="24" x14ac:dyDescent="0.2">
      <c r="B349" s="180">
        <v>7364</v>
      </c>
      <c r="C349" s="88" t="s">
        <v>1126</v>
      </c>
      <c r="D349" s="183" t="s">
        <v>677</v>
      </c>
      <c r="E349" s="167" t="s">
        <v>395</v>
      </c>
      <c r="F349" s="166" t="s">
        <v>678</v>
      </c>
      <c r="G349" s="184" t="s">
        <v>1127</v>
      </c>
      <c r="H349" s="107">
        <v>43435</v>
      </c>
      <c r="I349" s="186">
        <v>43441</v>
      </c>
      <c r="J349" s="187">
        <v>43439</v>
      </c>
      <c r="K349" s="175" t="s">
        <v>1128</v>
      </c>
      <c r="L349" s="179">
        <v>395216.4</v>
      </c>
      <c r="M349" s="179" t="s">
        <v>136</v>
      </c>
      <c r="N349" s="188" t="s">
        <v>184</v>
      </c>
      <c r="O349" s="179" t="s">
        <v>144</v>
      </c>
      <c r="P349" s="179" t="s">
        <v>139</v>
      </c>
    </row>
    <row r="350" spans="1:17" ht="24" x14ac:dyDescent="0.2">
      <c r="B350" s="180">
        <v>7377</v>
      </c>
      <c r="C350" s="88" t="s">
        <v>1129</v>
      </c>
      <c r="D350" s="89" t="s">
        <v>468</v>
      </c>
      <c r="E350" s="89" t="s">
        <v>441</v>
      </c>
      <c r="F350" s="97" t="s">
        <v>442</v>
      </c>
      <c r="G350" s="90" t="s">
        <v>914</v>
      </c>
      <c r="H350" s="107">
        <v>43435</v>
      </c>
      <c r="I350" s="93">
        <v>43447</v>
      </c>
      <c r="J350" s="108">
        <v>43439</v>
      </c>
      <c r="K350" s="169" t="s">
        <v>1130</v>
      </c>
      <c r="L350" s="109">
        <v>348000</v>
      </c>
      <c r="M350" s="109" t="s">
        <v>136</v>
      </c>
      <c r="N350" s="100" t="s">
        <v>184</v>
      </c>
      <c r="O350" s="109" t="s">
        <v>144</v>
      </c>
      <c r="P350" s="109" t="s">
        <v>139</v>
      </c>
    </row>
    <row r="351" spans="1:17" ht="24" x14ac:dyDescent="0.2">
      <c r="B351" s="180">
        <v>7386</v>
      </c>
      <c r="C351" s="88" t="s">
        <v>1131</v>
      </c>
      <c r="D351" s="102" t="s">
        <v>1132</v>
      </c>
      <c r="E351" s="89" t="s">
        <v>441</v>
      </c>
      <c r="F351" s="97" t="s">
        <v>418</v>
      </c>
      <c r="G351" s="90" t="s">
        <v>1133</v>
      </c>
      <c r="H351" s="107">
        <v>43435</v>
      </c>
      <c r="I351" s="93">
        <v>43447</v>
      </c>
      <c r="J351" s="108">
        <v>43445</v>
      </c>
      <c r="K351" s="169" t="s">
        <v>1134</v>
      </c>
      <c r="L351" s="109">
        <v>76926.84</v>
      </c>
      <c r="M351" s="109" t="s">
        <v>136</v>
      </c>
      <c r="N351" s="100" t="s">
        <v>184</v>
      </c>
      <c r="O351" s="109" t="s">
        <v>144</v>
      </c>
      <c r="P351" s="109" t="s">
        <v>139</v>
      </c>
    </row>
    <row r="352" spans="1:17" ht="12" x14ac:dyDescent="0.2">
      <c r="B352" s="180">
        <v>7394</v>
      </c>
      <c r="C352" s="88" t="s">
        <v>1135</v>
      </c>
      <c r="D352" s="89" t="s">
        <v>1136</v>
      </c>
      <c r="E352" s="89" t="s">
        <v>441</v>
      </c>
      <c r="F352" s="97" t="s">
        <v>97</v>
      </c>
      <c r="G352" s="90" t="s">
        <v>1137</v>
      </c>
      <c r="H352" s="107">
        <v>43435</v>
      </c>
      <c r="I352" s="93">
        <v>43448</v>
      </c>
      <c r="J352" s="108">
        <v>43447</v>
      </c>
      <c r="K352" s="169" t="s">
        <v>1138</v>
      </c>
      <c r="L352" s="109">
        <v>127.79</v>
      </c>
      <c r="M352" s="109" t="s">
        <v>136</v>
      </c>
      <c r="N352" s="100" t="s">
        <v>184</v>
      </c>
      <c r="O352" s="109" t="s">
        <v>144</v>
      </c>
      <c r="P352" s="109" t="s">
        <v>139</v>
      </c>
    </row>
    <row r="353" spans="2:16" ht="12" x14ac:dyDescent="0.2">
      <c r="B353" s="180">
        <v>7394</v>
      </c>
      <c r="C353" s="88" t="s">
        <v>1139</v>
      </c>
      <c r="D353" s="89" t="s">
        <v>1136</v>
      </c>
      <c r="E353" s="89" t="s">
        <v>441</v>
      </c>
      <c r="F353" s="97" t="s">
        <v>97</v>
      </c>
      <c r="G353" s="90" t="s">
        <v>1137</v>
      </c>
      <c r="H353" s="107">
        <v>43435</v>
      </c>
      <c r="I353" s="93">
        <v>43448</v>
      </c>
      <c r="J353" s="108">
        <v>43447</v>
      </c>
      <c r="K353" s="169" t="s">
        <v>1140</v>
      </c>
      <c r="L353" s="109">
        <v>3527.41</v>
      </c>
      <c r="M353" s="109" t="s">
        <v>136</v>
      </c>
      <c r="N353" s="100" t="s">
        <v>184</v>
      </c>
      <c r="O353" s="109" t="s">
        <v>144</v>
      </c>
      <c r="P353" s="109" t="s">
        <v>139</v>
      </c>
    </row>
    <row r="354" spans="2:16" ht="24" x14ac:dyDescent="0.2">
      <c r="B354" s="180">
        <v>7395</v>
      </c>
      <c r="C354" s="88" t="s">
        <v>1141</v>
      </c>
      <c r="D354" s="102" t="s">
        <v>205</v>
      </c>
      <c r="E354" s="102" t="s">
        <v>395</v>
      </c>
      <c r="F354" s="102" t="s">
        <v>206</v>
      </c>
      <c r="G354" s="124" t="s">
        <v>1142</v>
      </c>
      <c r="H354" s="107">
        <v>43435</v>
      </c>
      <c r="I354" s="93">
        <v>43448</v>
      </c>
      <c r="J354" s="108">
        <v>43441</v>
      </c>
      <c r="K354" s="169" t="s">
        <v>1143</v>
      </c>
      <c r="L354" s="109">
        <v>2520660.13</v>
      </c>
      <c r="M354" s="109" t="s">
        <v>136</v>
      </c>
      <c r="N354" s="100" t="s">
        <v>184</v>
      </c>
      <c r="O354" s="109" t="s">
        <v>144</v>
      </c>
      <c r="P354" s="109" t="s">
        <v>139</v>
      </c>
    </row>
    <row r="355" spans="2:16" ht="12" x14ac:dyDescent="0.2">
      <c r="B355" s="180">
        <v>7396</v>
      </c>
      <c r="C355" s="88" t="s">
        <v>1144</v>
      </c>
      <c r="D355" s="102" t="s">
        <v>933</v>
      </c>
      <c r="E355" s="89" t="s">
        <v>395</v>
      </c>
      <c r="F355" s="97" t="s">
        <v>650</v>
      </c>
      <c r="G355" s="90" t="s">
        <v>1145</v>
      </c>
      <c r="H355" s="107">
        <v>43435</v>
      </c>
      <c r="I355" s="93">
        <v>43448</v>
      </c>
      <c r="J355" s="108">
        <v>43441</v>
      </c>
      <c r="K355" s="169" t="s">
        <v>1146</v>
      </c>
      <c r="L355" s="109">
        <v>1418134.06</v>
      </c>
      <c r="M355" s="109" t="s">
        <v>136</v>
      </c>
      <c r="N355" s="100" t="s">
        <v>184</v>
      </c>
      <c r="O355" s="109" t="s">
        <v>144</v>
      </c>
      <c r="P355" s="109" t="s">
        <v>139</v>
      </c>
    </row>
    <row r="356" spans="2:16" ht="12" x14ac:dyDescent="0.2">
      <c r="B356" s="180">
        <v>7397</v>
      </c>
      <c r="C356" s="88" t="s">
        <v>1147</v>
      </c>
      <c r="D356" s="89" t="s">
        <v>1148</v>
      </c>
      <c r="E356" s="89" t="s">
        <v>395</v>
      </c>
      <c r="F356" s="97" t="s">
        <v>1149</v>
      </c>
      <c r="G356" s="90" t="s">
        <v>1150</v>
      </c>
      <c r="H356" s="107">
        <v>43435</v>
      </c>
      <c r="I356" s="93">
        <v>43448</v>
      </c>
      <c r="J356" s="108">
        <v>43447</v>
      </c>
      <c r="K356" s="169" t="s">
        <v>1151</v>
      </c>
      <c r="L356" s="109">
        <v>5670074.4900000002</v>
      </c>
      <c r="M356" s="109" t="s">
        <v>136</v>
      </c>
      <c r="N356" s="100" t="s">
        <v>184</v>
      </c>
      <c r="O356" s="109" t="s">
        <v>144</v>
      </c>
      <c r="P356" s="109" t="s">
        <v>139</v>
      </c>
    </row>
    <row r="357" spans="2:16" ht="12" x14ac:dyDescent="0.2">
      <c r="B357" s="180">
        <v>7418</v>
      </c>
      <c r="C357" s="88" t="s">
        <v>1152</v>
      </c>
      <c r="D357" s="89" t="s">
        <v>1153</v>
      </c>
      <c r="E357" s="102" t="s">
        <v>38</v>
      </c>
      <c r="F357" s="102" t="s">
        <v>32</v>
      </c>
      <c r="G357" s="90" t="s">
        <v>1154</v>
      </c>
      <c r="H357" s="107">
        <v>43435</v>
      </c>
      <c r="I357" s="93">
        <v>43451</v>
      </c>
      <c r="J357" s="108">
        <v>43437</v>
      </c>
      <c r="K357" s="169" t="s">
        <v>1155</v>
      </c>
      <c r="L357" s="109">
        <v>280</v>
      </c>
      <c r="M357" s="109" t="s">
        <v>136</v>
      </c>
      <c r="N357" s="100" t="s">
        <v>936</v>
      </c>
      <c r="O357" s="109" t="s">
        <v>144</v>
      </c>
      <c r="P357" s="109" t="s">
        <v>139</v>
      </c>
    </row>
    <row r="358" spans="2:16" ht="12" x14ac:dyDescent="0.2">
      <c r="B358" s="180">
        <v>7418</v>
      </c>
      <c r="C358" s="88" t="s">
        <v>1156</v>
      </c>
      <c r="D358" s="89" t="s">
        <v>1153</v>
      </c>
      <c r="E358" s="102" t="s">
        <v>38</v>
      </c>
      <c r="F358" s="102" t="s">
        <v>32</v>
      </c>
      <c r="G358" s="90" t="s">
        <v>1154</v>
      </c>
      <c r="H358" s="107">
        <v>43435</v>
      </c>
      <c r="I358" s="93">
        <v>43451</v>
      </c>
      <c r="J358" s="108">
        <v>43437</v>
      </c>
      <c r="K358" s="169" t="s">
        <v>1157</v>
      </c>
      <c r="L358" s="109">
        <v>285</v>
      </c>
      <c r="M358" s="109" t="s">
        <v>136</v>
      </c>
      <c r="N358" s="100" t="s">
        <v>936</v>
      </c>
      <c r="O358" s="109" t="s">
        <v>144</v>
      </c>
      <c r="P358" s="109" t="s">
        <v>139</v>
      </c>
    </row>
    <row r="359" spans="2:16" ht="12" x14ac:dyDescent="0.2">
      <c r="B359" s="180">
        <v>7418</v>
      </c>
      <c r="C359" s="88" t="s">
        <v>1158</v>
      </c>
      <c r="D359" s="89" t="s">
        <v>1159</v>
      </c>
      <c r="E359" s="102" t="s">
        <v>38</v>
      </c>
      <c r="F359" s="97" t="s">
        <v>97</v>
      </c>
      <c r="G359" s="90" t="s">
        <v>1099</v>
      </c>
      <c r="H359" s="107">
        <v>43435</v>
      </c>
      <c r="I359" s="93">
        <v>43451</v>
      </c>
      <c r="J359" s="108">
        <v>43441</v>
      </c>
      <c r="K359" s="169" t="s">
        <v>1160</v>
      </c>
      <c r="L359" s="109">
        <v>94.14</v>
      </c>
      <c r="M359" s="109" t="s">
        <v>136</v>
      </c>
      <c r="N359" s="100" t="s">
        <v>936</v>
      </c>
      <c r="O359" s="109" t="s">
        <v>144</v>
      </c>
      <c r="P359" s="109" t="s">
        <v>139</v>
      </c>
    </row>
    <row r="360" spans="2:16" ht="12" x14ac:dyDescent="0.2">
      <c r="B360" s="180">
        <v>7418</v>
      </c>
      <c r="C360" s="88" t="s">
        <v>1161</v>
      </c>
      <c r="D360" s="89" t="s">
        <v>1162</v>
      </c>
      <c r="E360" s="102" t="s">
        <v>38</v>
      </c>
      <c r="F360" s="97" t="s">
        <v>97</v>
      </c>
      <c r="G360" s="90" t="s">
        <v>1099</v>
      </c>
      <c r="H360" s="107">
        <v>43435</v>
      </c>
      <c r="I360" s="93">
        <v>43451</v>
      </c>
      <c r="J360" s="108">
        <v>43442</v>
      </c>
      <c r="K360" s="169" t="s">
        <v>1163</v>
      </c>
      <c r="L360" s="109">
        <v>1044</v>
      </c>
      <c r="M360" s="109" t="s">
        <v>136</v>
      </c>
      <c r="N360" s="100" t="s">
        <v>936</v>
      </c>
      <c r="O360" s="109" t="s">
        <v>144</v>
      </c>
      <c r="P360" s="109" t="s">
        <v>139</v>
      </c>
    </row>
    <row r="361" spans="2:16" ht="12" x14ac:dyDescent="0.2">
      <c r="B361" s="180">
        <v>7418</v>
      </c>
      <c r="C361" s="88" t="s">
        <v>1164</v>
      </c>
      <c r="D361" s="89" t="s">
        <v>1165</v>
      </c>
      <c r="E361" s="102" t="s">
        <v>38</v>
      </c>
      <c r="F361" s="97" t="s">
        <v>97</v>
      </c>
      <c r="G361" s="90" t="s">
        <v>1099</v>
      </c>
      <c r="H361" s="107">
        <v>43435</v>
      </c>
      <c r="I361" s="93">
        <v>43451</v>
      </c>
      <c r="J361" s="108">
        <v>43441</v>
      </c>
      <c r="K361" s="169" t="s">
        <v>1166</v>
      </c>
      <c r="L361" s="109">
        <v>200</v>
      </c>
      <c r="M361" s="109" t="s">
        <v>136</v>
      </c>
      <c r="N361" s="100" t="s">
        <v>936</v>
      </c>
      <c r="O361" s="109" t="s">
        <v>144</v>
      </c>
      <c r="P361" s="109" t="s">
        <v>139</v>
      </c>
    </row>
    <row r="362" spans="2:16" ht="12" x14ac:dyDescent="0.2">
      <c r="B362" s="180">
        <v>7418</v>
      </c>
      <c r="C362" s="88" t="s">
        <v>1167</v>
      </c>
      <c r="D362" s="89" t="s">
        <v>715</v>
      </c>
      <c r="E362" s="102" t="s">
        <v>38</v>
      </c>
      <c r="F362" s="97" t="s">
        <v>97</v>
      </c>
      <c r="G362" s="90" t="s">
        <v>1099</v>
      </c>
      <c r="H362" s="107">
        <v>43435</v>
      </c>
      <c r="I362" s="93">
        <v>43451</v>
      </c>
      <c r="J362" s="108">
        <v>43441</v>
      </c>
      <c r="K362" s="169" t="s">
        <v>1168</v>
      </c>
      <c r="L362" s="109">
        <v>959.33</v>
      </c>
      <c r="M362" s="109" t="s">
        <v>136</v>
      </c>
      <c r="N362" s="100" t="s">
        <v>936</v>
      </c>
      <c r="O362" s="109" t="s">
        <v>144</v>
      </c>
      <c r="P362" s="109" t="s">
        <v>139</v>
      </c>
    </row>
    <row r="363" spans="2:16" ht="12" x14ac:dyDescent="0.2">
      <c r="B363" s="180">
        <v>7418</v>
      </c>
      <c r="C363" s="88" t="s">
        <v>1169</v>
      </c>
      <c r="D363" s="89" t="s">
        <v>1170</v>
      </c>
      <c r="E363" s="102" t="s">
        <v>38</v>
      </c>
      <c r="F363" s="97" t="s">
        <v>97</v>
      </c>
      <c r="G363" s="90" t="s">
        <v>1099</v>
      </c>
      <c r="H363" s="107">
        <v>43435</v>
      </c>
      <c r="I363" s="93">
        <v>43451</v>
      </c>
      <c r="J363" s="108">
        <v>43440</v>
      </c>
      <c r="K363" s="105" t="s">
        <v>1171</v>
      </c>
      <c r="L363" s="109">
        <v>200</v>
      </c>
      <c r="M363" s="109" t="s">
        <v>136</v>
      </c>
      <c r="N363" s="100" t="s">
        <v>936</v>
      </c>
      <c r="O363" s="109" t="s">
        <v>144</v>
      </c>
      <c r="P363" s="109" t="s">
        <v>139</v>
      </c>
    </row>
    <row r="364" spans="2:16" ht="12" x14ac:dyDescent="0.2">
      <c r="B364" s="180">
        <v>7418</v>
      </c>
      <c r="C364" s="88" t="s">
        <v>1172</v>
      </c>
      <c r="D364" s="89" t="s">
        <v>1173</v>
      </c>
      <c r="E364" s="102" t="s">
        <v>38</v>
      </c>
      <c r="F364" s="97" t="s">
        <v>97</v>
      </c>
      <c r="G364" s="90" t="s">
        <v>1099</v>
      </c>
      <c r="H364" s="107">
        <v>43435</v>
      </c>
      <c r="I364" s="93">
        <v>43451</v>
      </c>
      <c r="J364" s="108">
        <v>43443</v>
      </c>
      <c r="K364" s="169" t="s">
        <v>1174</v>
      </c>
      <c r="L364" s="109">
        <v>580</v>
      </c>
      <c r="M364" s="109" t="s">
        <v>136</v>
      </c>
      <c r="N364" s="100" t="s">
        <v>936</v>
      </c>
      <c r="O364" s="109" t="s">
        <v>144</v>
      </c>
      <c r="P364" s="109" t="s">
        <v>139</v>
      </c>
    </row>
    <row r="365" spans="2:16" ht="12" x14ac:dyDescent="0.2">
      <c r="B365" s="180">
        <v>7418</v>
      </c>
      <c r="C365" s="88" t="s">
        <v>1175</v>
      </c>
      <c r="D365" s="89" t="s">
        <v>1173</v>
      </c>
      <c r="E365" s="102" t="s">
        <v>38</v>
      </c>
      <c r="F365" s="97" t="s">
        <v>97</v>
      </c>
      <c r="G365" s="90" t="s">
        <v>1099</v>
      </c>
      <c r="H365" s="107">
        <v>43435</v>
      </c>
      <c r="I365" s="93">
        <v>43451</v>
      </c>
      <c r="J365" s="108">
        <v>43443</v>
      </c>
      <c r="K365" s="169" t="s">
        <v>1176</v>
      </c>
      <c r="L365" s="109">
        <v>290</v>
      </c>
      <c r="M365" s="109" t="s">
        <v>136</v>
      </c>
      <c r="N365" s="100" t="s">
        <v>936</v>
      </c>
      <c r="O365" s="109" t="s">
        <v>144</v>
      </c>
      <c r="P365" s="109" t="s">
        <v>139</v>
      </c>
    </row>
    <row r="366" spans="2:16" ht="12" x14ac:dyDescent="0.2">
      <c r="B366" s="180">
        <v>7418</v>
      </c>
      <c r="C366" s="88" t="s">
        <v>1177</v>
      </c>
      <c r="D366" s="89" t="s">
        <v>1178</v>
      </c>
      <c r="E366" s="102" t="s">
        <v>38</v>
      </c>
      <c r="F366" s="97" t="s">
        <v>97</v>
      </c>
      <c r="G366" s="90" t="s">
        <v>1099</v>
      </c>
      <c r="H366" s="107">
        <v>43435</v>
      </c>
      <c r="I366" s="93">
        <v>43451</v>
      </c>
      <c r="J366" s="108">
        <v>43444</v>
      </c>
      <c r="K366" s="169" t="s">
        <v>1179</v>
      </c>
      <c r="L366" s="109">
        <v>1495</v>
      </c>
      <c r="M366" s="109" t="s">
        <v>136</v>
      </c>
      <c r="N366" s="100" t="s">
        <v>936</v>
      </c>
      <c r="O366" s="109" t="s">
        <v>144</v>
      </c>
      <c r="P366" s="109" t="s">
        <v>139</v>
      </c>
    </row>
    <row r="367" spans="2:16" ht="12" x14ac:dyDescent="0.2">
      <c r="B367" s="180">
        <v>7418</v>
      </c>
      <c r="C367" s="88" t="s">
        <v>1180</v>
      </c>
      <c r="D367" s="89" t="s">
        <v>1173</v>
      </c>
      <c r="E367" s="102" t="s">
        <v>38</v>
      </c>
      <c r="F367" s="97" t="s">
        <v>97</v>
      </c>
      <c r="G367" s="90" t="s">
        <v>1099</v>
      </c>
      <c r="H367" s="107">
        <v>43435</v>
      </c>
      <c r="I367" s="93">
        <v>43451</v>
      </c>
      <c r="J367" s="108">
        <v>43443</v>
      </c>
      <c r="K367" s="169" t="s">
        <v>1181</v>
      </c>
      <c r="L367" s="109">
        <v>1392</v>
      </c>
      <c r="M367" s="109" t="s">
        <v>136</v>
      </c>
      <c r="N367" s="100" t="s">
        <v>936</v>
      </c>
      <c r="O367" s="109" t="s">
        <v>144</v>
      </c>
      <c r="P367" s="109" t="s">
        <v>139</v>
      </c>
    </row>
    <row r="368" spans="2:16" ht="12" x14ac:dyDescent="0.2">
      <c r="B368" s="180">
        <v>7418</v>
      </c>
      <c r="C368" s="88" t="s">
        <v>1182</v>
      </c>
      <c r="D368" s="89" t="s">
        <v>1183</v>
      </c>
      <c r="E368" s="102" t="s">
        <v>38</v>
      </c>
      <c r="F368" s="97" t="s">
        <v>97</v>
      </c>
      <c r="G368" s="90" t="s">
        <v>1184</v>
      </c>
      <c r="H368" s="107">
        <v>43435</v>
      </c>
      <c r="I368" s="93">
        <v>43451</v>
      </c>
      <c r="J368" s="108">
        <v>43446</v>
      </c>
      <c r="K368" s="169" t="s">
        <v>1185</v>
      </c>
      <c r="L368" s="109">
        <v>4640</v>
      </c>
      <c r="M368" s="109" t="s">
        <v>136</v>
      </c>
      <c r="N368" s="100" t="s">
        <v>936</v>
      </c>
      <c r="O368" s="109" t="s">
        <v>144</v>
      </c>
      <c r="P368" s="109" t="s">
        <v>139</v>
      </c>
    </row>
    <row r="369" spans="2:16" ht="12" x14ac:dyDescent="0.2">
      <c r="B369" s="180">
        <v>7418</v>
      </c>
      <c r="C369" s="88" t="s">
        <v>1186</v>
      </c>
      <c r="D369" s="89" t="s">
        <v>1098</v>
      </c>
      <c r="E369" s="102" t="s">
        <v>38</v>
      </c>
      <c r="F369" s="97" t="s">
        <v>97</v>
      </c>
      <c r="G369" s="90" t="s">
        <v>1187</v>
      </c>
      <c r="H369" s="107">
        <v>43435</v>
      </c>
      <c r="I369" s="93">
        <v>43451</v>
      </c>
      <c r="J369" s="108">
        <v>43446</v>
      </c>
      <c r="K369" s="169" t="s">
        <v>1188</v>
      </c>
      <c r="L369" s="109">
        <v>7134</v>
      </c>
      <c r="M369" s="109" t="s">
        <v>136</v>
      </c>
      <c r="N369" s="100" t="s">
        <v>936</v>
      </c>
      <c r="O369" s="109" t="s">
        <v>144</v>
      </c>
      <c r="P369" s="109" t="s">
        <v>139</v>
      </c>
    </row>
    <row r="370" spans="2:16" ht="12" x14ac:dyDescent="0.2">
      <c r="B370" s="180">
        <v>7418</v>
      </c>
      <c r="C370" s="88" t="s">
        <v>1189</v>
      </c>
      <c r="D370" s="89" t="s">
        <v>1190</v>
      </c>
      <c r="E370" s="102" t="s">
        <v>38</v>
      </c>
      <c r="F370" s="97" t="s">
        <v>97</v>
      </c>
      <c r="G370" s="90" t="s">
        <v>1191</v>
      </c>
      <c r="H370" s="107">
        <v>43435</v>
      </c>
      <c r="I370" s="93">
        <v>43451</v>
      </c>
      <c r="J370" s="108">
        <v>43446</v>
      </c>
      <c r="K370" s="169" t="s">
        <v>123</v>
      </c>
      <c r="L370" s="109">
        <v>400</v>
      </c>
      <c r="M370" s="109" t="s">
        <v>136</v>
      </c>
      <c r="N370" s="100" t="s">
        <v>936</v>
      </c>
      <c r="O370" s="109" t="s">
        <v>123</v>
      </c>
      <c r="P370" s="109" t="s">
        <v>139</v>
      </c>
    </row>
    <row r="371" spans="2:16" ht="12" x14ac:dyDescent="0.2">
      <c r="B371" s="180">
        <v>7421</v>
      </c>
      <c r="C371" s="88" t="s">
        <v>1192</v>
      </c>
      <c r="D371" s="89" t="s">
        <v>1122</v>
      </c>
      <c r="E371" s="89" t="s">
        <v>36</v>
      </c>
      <c r="F371" s="97" t="s">
        <v>32</v>
      </c>
      <c r="G371" s="90" t="s">
        <v>1123</v>
      </c>
      <c r="H371" s="107">
        <v>43435</v>
      </c>
      <c r="I371" s="93">
        <v>43451</v>
      </c>
      <c r="J371" s="108">
        <v>43448</v>
      </c>
      <c r="K371" s="169" t="s">
        <v>1193</v>
      </c>
      <c r="L371" s="109">
        <v>954</v>
      </c>
      <c r="M371" s="109" t="s">
        <v>136</v>
      </c>
      <c r="N371" s="100" t="s">
        <v>184</v>
      </c>
      <c r="O371" s="109" t="s">
        <v>144</v>
      </c>
      <c r="P371" s="109" t="s">
        <v>139</v>
      </c>
    </row>
    <row r="372" spans="2:16" ht="24" x14ac:dyDescent="0.2">
      <c r="B372" s="180">
        <v>7422</v>
      </c>
      <c r="C372" s="88" t="s">
        <v>1194</v>
      </c>
      <c r="D372" s="89" t="s">
        <v>207</v>
      </c>
      <c r="E372" s="123" t="s">
        <v>441</v>
      </c>
      <c r="F372" s="102" t="s">
        <v>208</v>
      </c>
      <c r="G372" s="124" t="s">
        <v>1195</v>
      </c>
      <c r="H372" s="107">
        <v>43435</v>
      </c>
      <c r="I372" s="93">
        <v>43451</v>
      </c>
      <c r="J372" s="93">
        <v>43447</v>
      </c>
      <c r="K372" s="169" t="s">
        <v>1196</v>
      </c>
      <c r="L372" s="109">
        <v>56932.51</v>
      </c>
      <c r="M372" s="109" t="s">
        <v>136</v>
      </c>
      <c r="N372" s="100" t="s">
        <v>184</v>
      </c>
      <c r="O372" s="109" t="s">
        <v>144</v>
      </c>
      <c r="P372" s="109" t="s">
        <v>139</v>
      </c>
    </row>
    <row r="373" spans="2:16" ht="12" x14ac:dyDescent="0.2">
      <c r="B373" s="180">
        <v>7423</v>
      </c>
      <c r="C373" s="88" t="s">
        <v>1197</v>
      </c>
      <c r="D373" s="89" t="s">
        <v>983</v>
      </c>
      <c r="E373" s="89" t="s">
        <v>38</v>
      </c>
      <c r="F373" s="97" t="s">
        <v>1009</v>
      </c>
      <c r="G373" s="90" t="s">
        <v>1198</v>
      </c>
      <c r="H373" s="107">
        <v>43435</v>
      </c>
      <c r="I373" s="93">
        <v>43451</v>
      </c>
      <c r="J373" s="108">
        <v>43447</v>
      </c>
      <c r="K373" s="169" t="s">
        <v>1199</v>
      </c>
      <c r="L373" s="109">
        <v>500.01</v>
      </c>
      <c r="M373" s="109" t="s">
        <v>136</v>
      </c>
      <c r="N373" s="100" t="s">
        <v>184</v>
      </c>
      <c r="O373" s="109" t="s">
        <v>144</v>
      </c>
      <c r="P373" s="109" t="s">
        <v>139</v>
      </c>
    </row>
    <row r="374" spans="2:16" ht="24" x14ac:dyDescent="0.2">
      <c r="B374" s="88">
        <v>7430</v>
      </c>
      <c r="C374" s="88" t="s">
        <v>1200</v>
      </c>
      <c r="D374" s="89" t="s">
        <v>824</v>
      </c>
      <c r="E374" s="89" t="s">
        <v>441</v>
      </c>
      <c r="F374" s="97" t="s">
        <v>825</v>
      </c>
      <c r="G374" s="90" t="s">
        <v>1201</v>
      </c>
      <c r="H374" s="107">
        <v>43435</v>
      </c>
      <c r="I374" s="93">
        <v>43453</v>
      </c>
      <c r="J374" s="108">
        <v>43432</v>
      </c>
      <c r="K374" s="169" t="s">
        <v>1202</v>
      </c>
      <c r="L374" s="109">
        <v>23200</v>
      </c>
      <c r="M374" s="109" t="s">
        <v>136</v>
      </c>
      <c r="N374" s="100" t="s">
        <v>184</v>
      </c>
      <c r="O374" s="109" t="s">
        <v>144</v>
      </c>
      <c r="P374" s="109" t="s">
        <v>139</v>
      </c>
    </row>
    <row r="375" spans="2:16" ht="24" x14ac:dyDescent="0.2">
      <c r="B375" s="88">
        <v>7431</v>
      </c>
      <c r="C375" s="88" t="s">
        <v>1203</v>
      </c>
      <c r="D375" s="89" t="s">
        <v>824</v>
      </c>
      <c r="E375" s="89" t="s">
        <v>441</v>
      </c>
      <c r="F375" s="97" t="s">
        <v>825</v>
      </c>
      <c r="G375" s="90" t="s">
        <v>1204</v>
      </c>
      <c r="H375" s="107">
        <v>43435</v>
      </c>
      <c r="I375" s="93">
        <v>43453</v>
      </c>
      <c r="J375" s="108">
        <v>43447</v>
      </c>
      <c r="K375" s="169" t="s">
        <v>1205</v>
      </c>
      <c r="L375" s="109">
        <v>23200</v>
      </c>
      <c r="M375" s="109" t="s">
        <v>136</v>
      </c>
      <c r="N375" s="100" t="s">
        <v>184</v>
      </c>
      <c r="O375" s="109" t="s">
        <v>144</v>
      </c>
      <c r="P375" s="109" t="s">
        <v>139</v>
      </c>
    </row>
    <row r="376" spans="2:16" ht="24" x14ac:dyDescent="0.2">
      <c r="B376" s="88">
        <v>7432</v>
      </c>
      <c r="C376" s="88" t="s">
        <v>1206</v>
      </c>
      <c r="D376" s="89" t="s">
        <v>824</v>
      </c>
      <c r="E376" s="89" t="s">
        <v>441</v>
      </c>
      <c r="F376" s="97" t="s">
        <v>825</v>
      </c>
      <c r="G376" s="90" t="s">
        <v>1207</v>
      </c>
      <c r="H376" s="107">
        <v>43435</v>
      </c>
      <c r="I376" s="93">
        <v>43453</v>
      </c>
      <c r="J376" s="108">
        <v>43432</v>
      </c>
      <c r="K376" s="169" t="s">
        <v>1208</v>
      </c>
      <c r="L376" s="109">
        <v>23200</v>
      </c>
      <c r="M376" s="109" t="s">
        <v>136</v>
      </c>
      <c r="N376" s="100" t="s">
        <v>184</v>
      </c>
      <c r="O376" s="109" t="s">
        <v>144</v>
      </c>
      <c r="P376" s="109" t="s">
        <v>139</v>
      </c>
    </row>
    <row r="377" spans="2:16" ht="24" x14ac:dyDescent="0.2">
      <c r="B377" s="88">
        <v>7433</v>
      </c>
      <c r="C377" s="88" t="s">
        <v>1209</v>
      </c>
      <c r="D377" s="89" t="s">
        <v>824</v>
      </c>
      <c r="E377" s="89" t="s">
        <v>441</v>
      </c>
      <c r="F377" s="97" t="s">
        <v>825</v>
      </c>
      <c r="G377" s="90" t="s">
        <v>1210</v>
      </c>
      <c r="H377" s="107">
        <v>43435</v>
      </c>
      <c r="I377" s="93">
        <v>43453</v>
      </c>
      <c r="J377" s="108">
        <v>43447</v>
      </c>
      <c r="K377" s="169" t="s">
        <v>1211</v>
      </c>
      <c r="L377" s="109">
        <v>23200</v>
      </c>
      <c r="M377" s="109" t="s">
        <v>136</v>
      </c>
      <c r="N377" s="100" t="s">
        <v>184</v>
      </c>
      <c r="O377" s="109" t="s">
        <v>144</v>
      </c>
      <c r="P377" s="109" t="s">
        <v>139</v>
      </c>
    </row>
    <row r="378" spans="2:16" ht="24" x14ac:dyDescent="0.2">
      <c r="B378" s="88">
        <v>7434</v>
      </c>
      <c r="C378" s="88" t="s">
        <v>1212</v>
      </c>
      <c r="D378" s="102" t="s">
        <v>205</v>
      </c>
      <c r="E378" s="102" t="s">
        <v>395</v>
      </c>
      <c r="F378" s="102" t="s">
        <v>206</v>
      </c>
      <c r="G378" s="124" t="s">
        <v>1213</v>
      </c>
      <c r="H378" s="107">
        <v>43435</v>
      </c>
      <c r="I378" s="93">
        <v>43453</v>
      </c>
      <c r="J378" s="108">
        <v>43451</v>
      </c>
      <c r="K378" s="169" t="s">
        <v>1214</v>
      </c>
      <c r="L378" s="109">
        <v>906870.31</v>
      </c>
      <c r="M378" s="109" t="s">
        <v>136</v>
      </c>
      <c r="N378" s="100" t="s">
        <v>184</v>
      </c>
      <c r="O378" s="109" t="s">
        <v>144</v>
      </c>
      <c r="P378" s="109" t="s">
        <v>139</v>
      </c>
    </row>
    <row r="379" spans="2:16" ht="12" x14ac:dyDescent="0.2">
      <c r="B379" s="88">
        <v>7464</v>
      </c>
      <c r="C379" s="88" t="s">
        <v>1215</v>
      </c>
      <c r="D379" s="89" t="s">
        <v>1170</v>
      </c>
      <c r="E379" s="89" t="s">
        <v>38</v>
      </c>
      <c r="F379" s="97" t="s">
        <v>988</v>
      </c>
      <c r="G379" s="124" t="s">
        <v>1216</v>
      </c>
      <c r="H379" s="107">
        <v>43435</v>
      </c>
      <c r="I379" s="93">
        <v>43455</v>
      </c>
      <c r="J379" s="108">
        <v>43454</v>
      </c>
      <c r="K379" s="169" t="s">
        <v>1217</v>
      </c>
      <c r="L379" s="109">
        <v>336.86</v>
      </c>
      <c r="M379" s="109" t="s">
        <v>136</v>
      </c>
      <c r="N379" s="100" t="s">
        <v>936</v>
      </c>
      <c r="O379" s="109" t="s">
        <v>144</v>
      </c>
      <c r="P379" s="109" t="s">
        <v>139</v>
      </c>
    </row>
    <row r="380" spans="2:16" ht="12" x14ac:dyDescent="0.2">
      <c r="B380" s="88">
        <v>7464</v>
      </c>
      <c r="C380" s="88" t="s">
        <v>1218</v>
      </c>
      <c r="D380" s="89" t="s">
        <v>715</v>
      </c>
      <c r="E380" s="89" t="s">
        <v>38</v>
      </c>
      <c r="F380" s="97" t="s">
        <v>97</v>
      </c>
      <c r="G380" s="124" t="s">
        <v>1219</v>
      </c>
      <c r="H380" s="107">
        <v>43435</v>
      </c>
      <c r="I380" s="93">
        <v>43455</v>
      </c>
      <c r="J380" s="108">
        <v>43454</v>
      </c>
      <c r="K380" s="169" t="s">
        <v>1220</v>
      </c>
      <c r="L380" s="109">
        <v>149.99</v>
      </c>
      <c r="M380" s="109" t="s">
        <v>136</v>
      </c>
      <c r="N380" s="100" t="s">
        <v>936</v>
      </c>
      <c r="O380" s="109" t="s">
        <v>144</v>
      </c>
      <c r="P380" s="109" t="s">
        <v>139</v>
      </c>
    </row>
    <row r="381" spans="2:16" ht="12" x14ac:dyDescent="0.2">
      <c r="B381" s="88">
        <v>7464</v>
      </c>
      <c r="C381" s="88" t="s">
        <v>1221</v>
      </c>
      <c r="D381" s="89" t="s">
        <v>1190</v>
      </c>
      <c r="E381" s="102" t="s">
        <v>38</v>
      </c>
      <c r="F381" s="97" t="s">
        <v>97</v>
      </c>
      <c r="G381" s="90" t="s">
        <v>1191</v>
      </c>
      <c r="H381" s="107">
        <v>43435</v>
      </c>
      <c r="I381" s="93">
        <v>43455</v>
      </c>
      <c r="J381" s="108">
        <v>43454</v>
      </c>
      <c r="K381" s="169" t="s">
        <v>123</v>
      </c>
      <c r="L381" s="109">
        <v>400</v>
      </c>
      <c r="M381" s="109" t="s">
        <v>136</v>
      </c>
      <c r="N381" s="100" t="s">
        <v>936</v>
      </c>
      <c r="O381" s="109" t="s">
        <v>123</v>
      </c>
      <c r="P381" s="109" t="s">
        <v>139</v>
      </c>
    </row>
    <row r="382" spans="2:16" ht="12" x14ac:dyDescent="0.2">
      <c r="B382" s="88">
        <v>7464</v>
      </c>
      <c r="C382" s="88" t="s">
        <v>1222</v>
      </c>
      <c r="D382" s="89" t="s">
        <v>1190</v>
      </c>
      <c r="E382" s="102" t="s">
        <v>38</v>
      </c>
      <c r="F382" s="97" t="s">
        <v>97</v>
      </c>
      <c r="G382" s="124" t="s">
        <v>1223</v>
      </c>
      <c r="H382" s="107">
        <v>43435</v>
      </c>
      <c r="I382" s="93">
        <v>43455</v>
      </c>
      <c r="J382" s="108">
        <v>43454</v>
      </c>
      <c r="K382" s="169" t="s">
        <v>123</v>
      </c>
      <c r="L382" s="109">
        <v>300</v>
      </c>
      <c r="M382" s="109" t="s">
        <v>136</v>
      </c>
      <c r="N382" s="100" t="s">
        <v>936</v>
      </c>
      <c r="O382" s="109" t="s">
        <v>123</v>
      </c>
      <c r="P382" s="109" t="s">
        <v>139</v>
      </c>
    </row>
    <row r="383" spans="2:16" ht="12" x14ac:dyDescent="0.2">
      <c r="B383" s="88">
        <v>7467</v>
      </c>
      <c r="C383" s="88" t="s">
        <v>1224</v>
      </c>
      <c r="D383" s="102" t="s">
        <v>467</v>
      </c>
      <c r="E383" s="89" t="s">
        <v>36</v>
      </c>
      <c r="F383" s="97" t="s">
        <v>32</v>
      </c>
      <c r="G383" s="90" t="s">
        <v>1123</v>
      </c>
      <c r="H383" s="107">
        <v>43435</v>
      </c>
      <c r="I383" s="93">
        <v>43462</v>
      </c>
      <c r="J383" s="108">
        <v>43452</v>
      </c>
      <c r="K383" s="169" t="s">
        <v>1225</v>
      </c>
      <c r="L383" s="109">
        <v>726</v>
      </c>
      <c r="M383" s="109" t="s">
        <v>136</v>
      </c>
      <c r="N383" s="100" t="s">
        <v>184</v>
      </c>
      <c r="O383" s="109" t="s">
        <v>144</v>
      </c>
      <c r="P383" s="109" t="s">
        <v>139</v>
      </c>
    </row>
    <row r="384" spans="2:16" ht="24" x14ac:dyDescent="0.2">
      <c r="B384" s="88">
        <v>7471</v>
      </c>
      <c r="C384" s="88" t="s">
        <v>1226</v>
      </c>
      <c r="D384" s="89" t="s">
        <v>925</v>
      </c>
      <c r="E384" s="89" t="s">
        <v>441</v>
      </c>
      <c r="F384" s="166" t="s">
        <v>928</v>
      </c>
      <c r="G384" s="90" t="s">
        <v>1227</v>
      </c>
      <c r="H384" s="107">
        <v>43435</v>
      </c>
      <c r="I384" s="93">
        <v>43460</v>
      </c>
      <c r="J384" s="108">
        <v>43446</v>
      </c>
      <c r="K384" s="169" t="s">
        <v>1228</v>
      </c>
      <c r="L384" s="109">
        <v>18560</v>
      </c>
      <c r="M384" s="109" t="s">
        <v>136</v>
      </c>
      <c r="N384" s="100" t="s">
        <v>184</v>
      </c>
      <c r="O384" s="109" t="s">
        <v>144</v>
      </c>
      <c r="P384" s="109" t="s">
        <v>139</v>
      </c>
    </row>
    <row r="385" spans="2:16" ht="24" x14ac:dyDescent="0.2">
      <c r="B385" s="88">
        <v>7472</v>
      </c>
      <c r="C385" s="88" t="s">
        <v>1229</v>
      </c>
      <c r="D385" s="183" t="s">
        <v>677</v>
      </c>
      <c r="E385" s="167" t="s">
        <v>395</v>
      </c>
      <c r="F385" s="166" t="s">
        <v>678</v>
      </c>
      <c r="G385" s="184" t="s">
        <v>1230</v>
      </c>
      <c r="H385" s="107">
        <v>43435</v>
      </c>
      <c r="I385" s="93">
        <v>76332</v>
      </c>
      <c r="J385" s="108">
        <v>43458</v>
      </c>
      <c r="K385" s="169" t="s">
        <v>1231</v>
      </c>
      <c r="L385" s="109">
        <v>142229.35999999999</v>
      </c>
      <c r="M385" s="109" t="s">
        <v>136</v>
      </c>
      <c r="N385" s="188" t="s">
        <v>184</v>
      </c>
      <c r="O385" s="179" t="s">
        <v>144</v>
      </c>
      <c r="P385" s="179" t="s">
        <v>139</v>
      </c>
    </row>
    <row r="386" spans="2:16" ht="24" x14ac:dyDescent="0.2">
      <c r="B386" s="88">
        <v>7475</v>
      </c>
      <c r="C386" s="88" t="s">
        <v>1232</v>
      </c>
      <c r="D386" s="102" t="s">
        <v>1118</v>
      </c>
      <c r="E386" s="89" t="s">
        <v>395</v>
      </c>
      <c r="F386" s="97" t="s">
        <v>394</v>
      </c>
      <c r="G386" s="90" t="s">
        <v>1233</v>
      </c>
      <c r="H386" s="107">
        <v>43435</v>
      </c>
      <c r="I386" s="93">
        <v>43460</v>
      </c>
      <c r="J386" s="108">
        <v>43446</v>
      </c>
      <c r="K386" s="169">
        <v>81462009</v>
      </c>
      <c r="L386" s="109">
        <v>150436.57999999999</v>
      </c>
      <c r="M386" s="109" t="s">
        <v>136</v>
      </c>
      <c r="N386" s="100" t="s">
        <v>184</v>
      </c>
      <c r="O386" s="109" t="s">
        <v>144</v>
      </c>
      <c r="P386" s="109" t="s">
        <v>139</v>
      </c>
    </row>
    <row r="387" spans="2:16" ht="24" x14ac:dyDescent="0.2">
      <c r="B387" s="88">
        <v>7476</v>
      </c>
      <c r="C387" s="88" t="s">
        <v>1234</v>
      </c>
      <c r="D387" s="102" t="s">
        <v>205</v>
      </c>
      <c r="E387" s="102" t="s">
        <v>395</v>
      </c>
      <c r="F387" s="102" t="s">
        <v>206</v>
      </c>
      <c r="G387" s="124" t="s">
        <v>1235</v>
      </c>
      <c r="H387" s="107">
        <v>43435</v>
      </c>
      <c r="I387" s="93">
        <v>43460</v>
      </c>
      <c r="J387" s="108">
        <v>43454</v>
      </c>
      <c r="K387" s="169" t="s">
        <v>1236</v>
      </c>
      <c r="L387" s="109">
        <v>2320000</v>
      </c>
      <c r="M387" s="109" t="s">
        <v>136</v>
      </c>
      <c r="N387" s="100" t="s">
        <v>184</v>
      </c>
      <c r="O387" s="109" t="s">
        <v>144</v>
      </c>
      <c r="P387" s="109" t="s">
        <v>139</v>
      </c>
    </row>
    <row r="388" spans="2:16" ht="12" x14ac:dyDescent="0.2">
      <c r="B388" s="88">
        <v>7490</v>
      </c>
      <c r="C388" s="88" t="s">
        <v>1237</v>
      </c>
      <c r="D388" s="102" t="s">
        <v>1084</v>
      </c>
      <c r="E388" s="89" t="s">
        <v>441</v>
      </c>
      <c r="F388" s="97" t="s">
        <v>1085</v>
      </c>
      <c r="G388" s="168" t="s">
        <v>1238</v>
      </c>
      <c r="H388" s="107">
        <v>43435</v>
      </c>
      <c r="I388" s="93">
        <v>43462</v>
      </c>
      <c r="J388" s="108">
        <v>43460</v>
      </c>
      <c r="K388" s="169" t="s">
        <v>1239</v>
      </c>
      <c r="L388" s="109">
        <v>12528</v>
      </c>
      <c r="M388" s="109" t="s">
        <v>136</v>
      </c>
      <c r="N388" s="96" t="s">
        <v>936</v>
      </c>
      <c r="O388" s="109" t="s">
        <v>144</v>
      </c>
      <c r="P388" s="109" t="s">
        <v>139</v>
      </c>
    </row>
    <row r="389" spans="2:16" ht="12" x14ac:dyDescent="0.2">
      <c r="B389" s="88" t="s">
        <v>42</v>
      </c>
      <c r="C389" s="88" t="s">
        <v>1240</v>
      </c>
      <c r="D389" s="102" t="s">
        <v>1241</v>
      </c>
      <c r="E389" s="89" t="s">
        <v>36</v>
      </c>
      <c r="F389" s="97" t="s">
        <v>1009</v>
      </c>
      <c r="G389" s="97" t="s">
        <v>1011</v>
      </c>
      <c r="H389" s="107">
        <v>43435</v>
      </c>
      <c r="I389" s="93">
        <v>43437</v>
      </c>
      <c r="J389" s="108">
        <v>43422</v>
      </c>
      <c r="K389" s="169" t="s">
        <v>1242</v>
      </c>
      <c r="L389" s="109">
        <v>499</v>
      </c>
      <c r="M389" s="109" t="s">
        <v>161</v>
      </c>
      <c r="N389" s="96" t="s">
        <v>258</v>
      </c>
      <c r="O389" s="109" t="s">
        <v>144</v>
      </c>
      <c r="P389" s="109" t="s">
        <v>137</v>
      </c>
    </row>
    <row r="390" spans="2:16" ht="12" x14ac:dyDescent="0.2">
      <c r="B390" s="104" t="s">
        <v>42</v>
      </c>
      <c r="C390" s="88" t="s">
        <v>1243</v>
      </c>
      <c r="D390" s="102" t="s">
        <v>1244</v>
      </c>
      <c r="E390" s="89" t="s">
        <v>36</v>
      </c>
      <c r="F390" s="97" t="s">
        <v>32</v>
      </c>
      <c r="G390" s="90" t="s">
        <v>22</v>
      </c>
      <c r="H390" s="107">
        <v>43435</v>
      </c>
      <c r="I390" s="93">
        <v>43463</v>
      </c>
      <c r="J390" s="108">
        <v>43466</v>
      </c>
      <c r="K390" s="169" t="s">
        <v>1245</v>
      </c>
      <c r="L390" s="109">
        <v>1549.26</v>
      </c>
      <c r="M390" s="109" t="s">
        <v>161</v>
      </c>
      <c r="N390" s="96" t="s">
        <v>258</v>
      </c>
      <c r="O390" s="109" t="s">
        <v>144</v>
      </c>
      <c r="P390" s="109" t="s">
        <v>137</v>
      </c>
    </row>
    <row r="391" spans="2:16" ht="12" x14ac:dyDescent="0.2">
      <c r="B391" s="88" t="s">
        <v>42</v>
      </c>
      <c r="C391" s="88" t="s">
        <v>1246</v>
      </c>
      <c r="D391" s="102" t="s">
        <v>1247</v>
      </c>
      <c r="E391" s="89" t="s">
        <v>36</v>
      </c>
      <c r="F391" s="97" t="s">
        <v>32</v>
      </c>
      <c r="G391" s="90" t="s">
        <v>18</v>
      </c>
      <c r="H391" s="107">
        <v>43435</v>
      </c>
      <c r="I391" s="93">
        <v>43444</v>
      </c>
      <c r="J391" s="108">
        <v>43445</v>
      </c>
      <c r="K391" s="169" t="s">
        <v>1248</v>
      </c>
      <c r="L391" s="109">
        <v>1118.5</v>
      </c>
      <c r="M391" s="109" t="s">
        <v>161</v>
      </c>
      <c r="N391" s="96" t="s">
        <v>258</v>
      </c>
      <c r="O391" s="109" t="s">
        <v>144</v>
      </c>
      <c r="P391" s="109" t="s">
        <v>137</v>
      </c>
    </row>
    <row r="392" spans="2:16" ht="12" x14ac:dyDescent="0.2">
      <c r="B392" s="88" t="s">
        <v>42</v>
      </c>
      <c r="C392" s="88" t="s">
        <v>1249</v>
      </c>
      <c r="D392" s="89" t="s">
        <v>150</v>
      </c>
      <c r="E392" s="89" t="s">
        <v>36</v>
      </c>
      <c r="F392" s="97" t="s">
        <v>32</v>
      </c>
      <c r="G392" s="90" t="s">
        <v>5</v>
      </c>
      <c r="H392" s="107">
        <v>43435</v>
      </c>
      <c r="I392" s="93">
        <v>43446</v>
      </c>
      <c r="J392" s="108">
        <v>43465</v>
      </c>
      <c r="K392" s="169" t="s">
        <v>1250</v>
      </c>
      <c r="L392" s="109">
        <v>500</v>
      </c>
      <c r="M392" s="109" t="s">
        <v>161</v>
      </c>
      <c r="N392" s="96" t="s">
        <v>258</v>
      </c>
      <c r="O392" s="109" t="s">
        <v>144</v>
      </c>
      <c r="P392" s="109" t="s">
        <v>137</v>
      </c>
    </row>
    <row r="393" spans="2:16" ht="12" x14ac:dyDescent="0.2">
      <c r="B393" s="88" t="s">
        <v>42</v>
      </c>
      <c r="C393" s="88" t="s">
        <v>1251</v>
      </c>
      <c r="D393" s="102" t="s">
        <v>1252</v>
      </c>
      <c r="E393" s="89" t="s">
        <v>36</v>
      </c>
      <c r="F393" s="97" t="s">
        <v>32</v>
      </c>
      <c r="G393" s="90" t="s">
        <v>1123</v>
      </c>
      <c r="H393" s="107">
        <v>43435</v>
      </c>
      <c r="I393" s="93">
        <v>43454</v>
      </c>
      <c r="J393" s="108">
        <v>43454</v>
      </c>
      <c r="K393" s="169" t="s">
        <v>1253</v>
      </c>
      <c r="L393" s="109">
        <v>591</v>
      </c>
      <c r="M393" s="109" t="s">
        <v>161</v>
      </c>
      <c r="N393" s="96" t="s">
        <v>258</v>
      </c>
      <c r="O393" s="109" t="s">
        <v>144</v>
      </c>
      <c r="P393" s="109" t="s">
        <v>137</v>
      </c>
    </row>
    <row r="394" spans="2:16" ht="12" x14ac:dyDescent="0.2">
      <c r="B394" s="182" t="s">
        <v>42</v>
      </c>
      <c r="C394" s="88" t="s">
        <v>1254</v>
      </c>
      <c r="D394" s="89" t="s">
        <v>1255</v>
      </c>
      <c r="E394" s="89" t="s">
        <v>36</v>
      </c>
      <c r="F394" s="97" t="s">
        <v>32</v>
      </c>
      <c r="G394" s="90" t="s">
        <v>1123</v>
      </c>
      <c r="H394" s="107">
        <v>43435</v>
      </c>
      <c r="I394" s="93">
        <v>43454</v>
      </c>
      <c r="J394" s="108">
        <v>43454</v>
      </c>
      <c r="K394" s="169" t="s">
        <v>123</v>
      </c>
      <c r="L394" s="109">
        <v>59.1</v>
      </c>
      <c r="M394" s="109" t="s">
        <v>161</v>
      </c>
      <c r="N394" s="96" t="s">
        <v>258</v>
      </c>
      <c r="O394" s="109" t="s">
        <v>123</v>
      </c>
      <c r="P394" s="109" t="s">
        <v>139</v>
      </c>
    </row>
    <row r="395" spans="2:16" ht="12" x14ac:dyDescent="0.2">
      <c r="B395" s="182" t="s">
        <v>435</v>
      </c>
      <c r="C395" s="88" t="s">
        <v>1256</v>
      </c>
      <c r="D395" s="167" t="s">
        <v>4</v>
      </c>
      <c r="E395" s="167" t="s">
        <v>36</v>
      </c>
      <c r="F395" s="166" t="s">
        <v>611</v>
      </c>
      <c r="G395" s="184" t="s">
        <v>1257</v>
      </c>
      <c r="H395" s="185">
        <v>43435</v>
      </c>
      <c r="I395" s="186">
        <v>43448</v>
      </c>
      <c r="J395" s="187">
        <v>43467</v>
      </c>
      <c r="K395" s="175" t="s">
        <v>1258</v>
      </c>
      <c r="L395" s="179">
        <v>99791.98</v>
      </c>
      <c r="M395" s="109" t="s">
        <v>136</v>
      </c>
      <c r="N395" s="100" t="s">
        <v>258</v>
      </c>
      <c r="O395" s="109" t="s">
        <v>138</v>
      </c>
      <c r="P395" s="109" t="s">
        <v>139</v>
      </c>
    </row>
    <row r="396" spans="2:16" ht="12" x14ac:dyDescent="0.2">
      <c r="B396" s="182" t="s">
        <v>435</v>
      </c>
      <c r="C396" s="88" t="s">
        <v>1259</v>
      </c>
      <c r="D396" s="167" t="s">
        <v>4</v>
      </c>
      <c r="E396" s="167" t="s">
        <v>36</v>
      </c>
      <c r="F396" s="166" t="s">
        <v>611</v>
      </c>
      <c r="G396" s="184" t="s">
        <v>1260</v>
      </c>
      <c r="H396" s="185">
        <v>43435</v>
      </c>
      <c r="I396" s="186">
        <v>43462</v>
      </c>
      <c r="J396" s="187">
        <v>76337</v>
      </c>
      <c r="K396" s="175" t="s">
        <v>1261</v>
      </c>
      <c r="L396" s="179">
        <v>55609.35</v>
      </c>
      <c r="M396" s="109" t="s">
        <v>136</v>
      </c>
      <c r="N396" s="100" t="s">
        <v>258</v>
      </c>
      <c r="O396" s="109" t="s">
        <v>138</v>
      </c>
      <c r="P396" s="109" t="s">
        <v>139</v>
      </c>
    </row>
    <row r="397" spans="2:16" ht="12" x14ac:dyDescent="0.2">
      <c r="B397" s="104" t="s">
        <v>435</v>
      </c>
      <c r="C397" s="88" t="s">
        <v>1262</v>
      </c>
      <c r="D397" s="89" t="s">
        <v>6</v>
      </c>
      <c r="E397" s="89" t="s">
        <v>36</v>
      </c>
      <c r="F397" s="97" t="s">
        <v>35</v>
      </c>
      <c r="G397" s="90" t="s">
        <v>1263</v>
      </c>
      <c r="H397" s="107">
        <v>43435</v>
      </c>
      <c r="I397" s="93">
        <v>43448</v>
      </c>
      <c r="J397" s="93">
        <v>43460</v>
      </c>
      <c r="K397" s="169" t="s">
        <v>1264</v>
      </c>
      <c r="L397" s="109">
        <v>11000.2</v>
      </c>
      <c r="M397" s="109" t="s">
        <v>136</v>
      </c>
      <c r="N397" s="100" t="s">
        <v>258</v>
      </c>
      <c r="O397" s="109" t="s">
        <v>138</v>
      </c>
      <c r="P397" s="109" t="s">
        <v>139</v>
      </c>
    </row>
    <row r="398" spans="2:16" ht="12" x14ac:dyDescent="0.2">
      <c r="B398" s="104" t="s">
        <v>435</v>
      </c>
      <c r="C398" s="88" t="s">
        <v>1265</v>
      </c>
      <c r="D398" s="89" t="s">
        <v>6</v>
      </c>
      <c r="E398" s="89" t="s">
        <v>36</v>
      </c>
      <c r="F398" s="97" t="s">
        <v>35</v>
      </c>
      <c r="G398" s="90" t="s">
        <v>1266</v>
      </c>
      <c r="H398" s="107">
        <v>43435</v>
      </c>
      <c r="I398" s="93">
        <v>43462</v>
      </c>
      <c r="J398" s="108">
        <v>43464</v>
      </c>
      <c r="K398" s="169" t="s">
        <v>1267</v>
      </c>
      <c r="L398" s="109">
        <f>5700.1152275+819.14</f>
        <v>6519.2552275000007</v>
      </c>
      <c r="M398" s="109" t="s">
        <v>136</v>
      </c>
      <c r="N398" s="100" t="s">
        <v>258</v>
      </c>
      <c r="O398" s="109" t="s">
        <v>138</v>
      </c>
      <c r="P398" s="109" t="s">
        <v>139</v>
      </c>
    </row>
    <row r="399" spans="2:16" ht="12" x14ac:dyDescent="0.2">
      <c r="B399" s="104" t="s">
        <v>435</v>
      </c>
      <c r="C399" s="88" t="s">
        <v>1268</v>
      </c>
      <c r="D399" s="89" t="s">
        <v>92</v>
      </c>
      <c r="E399" s="89" t="s">
        <v>36</v>
      </c>
      <c r="F399" s="97" t="s">
        <v>35</v>
      </c>
      <c r="G399" s="90" t="s">
        <v>1269</v>
      </c>
      <c r="H399" s="107">
        <v>43435</v>
      </c>
      <c r="I399" s="93">
        <v>43448</v>
      </c>
      <c r="J399" s="93">
        <v>43460</v>
      </c>
      <c r="K399" s="169" t="s">
        <v>1270</v>
      </c>
      <c r="L399" s="109">
        <v>12177.16</v>
      </c>
      <c r="M399" s="109" t="s">
        <v>136</v>
      </c>
      <c r="N399" s="100" t="s">
        <v>258</v>
      </c>
      <c r="O399" s="109" t="s">
        <v>138</v>
      </c>
      <c r="P399" s="109" t="s">
        <v>139</v>
      </c>
    </row>
    <row r="400" spans="2:16" ht="12" x14ac:dyDescent="0.2">
      <c r="B400" s="104" t="s">
        <v>435</v>
      </c>
      <c r="C400" s="88" t="s">
        <v>1271</v>
      </c>
      <c r="D400" s="89" t="s">
        <v>92</v>
      </c>
      <c r="E400" s="89" t="s">
        <v>36</v>
      </c>
      <c r="F400" s="97" t="s">
        <v>35</v>
      </c>
      <c r="G400" s="90" t="s">
        <v>1272</v>
      </c>
      <c r="H400" s="107">
        <v>43435</v>
      </c>
      <c r="I400" s="93">
        <v>43462</v>
      </c>
      <c r="J400" s="108">
        <v>43463</v>
      </c>
      <c r="K400" s="169" t="s">
        <v>1273</v>
      </c>
      <c r="L400" s="109">
        <f>5738.59+1100.68</f>
        <v>6839.27</v>
      </c>
      <c r="M400" s="109" t="s">
        <v>136</v>
      </c>
      <c r="N400" s="100" t="s">
        <v>258</v>
      </c>
      <c r="O400" s="109" t="s">
        <v>138</v>
      </c>
      <c r="P400" s="109" t="s">
        <v>139</v>
      </c>
    </row>
    <row r="401" spans="2:16" ht="12" x14ac:dyDescent="0.2">
      <c r="B401" s="104" t="s">
        <v>435</v>
      </c>
      <c r="C401" s="88" t="s">
        <v>1274</v>
      </c>
      <c r="D401" s="89" t="s">
        <v>554</v>
      </c>
      <c r="E401" s="89" t="s">
        <v>36</v>
      </c>
      <c r="F401" s="97" t="s">
        <v>35</v>
      </c>
      <c r="G401" s="90" t="s">
        <v>1269</v>
      </c>
      <c r="H401" s="107">
        <v>43435</v>
      </c>
      <c r="I401" s="93">
        <v>43448</v>
      </c>
      <c r="J401" s="93">
        <v>43461</v>
      </c>
      <c r="K401" s="169" t="s">
        <v>1275</v>
      </c>
      <c r="L401" s="109">
        <v>47252.3</v>
      </c>
      <c r="M401" s="109" t="s">
        <v>136</v>
      </c>
      <c r="N401" s="100" t="s">
        <v>258</v>
      </c>
      <c r="O401" s="109" t="s">
        <v>138</v>
      </c>
      <c r="P401" s="109" t="s">
        <v>139</v>
      </c>
    </row>
    <row r="402" spans="2:16" ht="12" x14ac:dyDescent="0.2">
      <c r="B402" s="104" t="s">
        <v>435</v>
      </c>
      <c r="C402" s="88" t="s">
        <v>1276</v>
      </c>
      <c r="D402" s="89" t="s">
        <v>554</v>
      </c>
      <c r="E402" s="89" t="s">
        <v>36</v>
      </c>
      <c r="F402" s="97" t="s">
        <v>35</v>
      </c>
      <c r="G402" s="90" t="s">
        <v>1277</v>
      </c>
      <c r="H402" s="107">
        <v>43435</v>
      </c>
      <c r="I402" s="93">
        <v>43462</v>
      </c>
      <c r="J402" s="108">
        <v>43464</v>
      </c>
      <c r="K402" s="169" t="s">
        <v>1278</v>
      </c>
      <c r="L402" s="109">
        <f>27443.49+3894.64</f>
        <v>31338.13</v>
      </c>
      <c r="M402" s="109" t="s">
        <v>136</v>
      </c>
      <c r="N402" s="100" t="s">
        <v>258</v>
      </c>
      <c r="O402" s="109" t="s">
        <v>138</v>
      </c>
      <c r="P402" s="109" t="s">
        <v>139</v>
      </c>
    </row>
    <row r="403" spans="2:16" ht="12" x14ac:dyDescent="0.2">
      <c r="B403" s="104" t="s">
        <v>435</v>
      </c>
      <c r="C403" s="88" t="s">
        <v>1279</v>
      </c>
      <c r="D403" s="89" t="s">
        <v>93</v>
      </c>
      <c r="E403" s="89" t="s">
        <v>36</v>
      </c>
      <c r="F403" s="97" t="s">
        <v>35</v>
      </c>
      <c r="G403" s="90" t="s">
        <v>1269</v>
      </c>
      <c r="H403" s="107">
        <v>43435</v>
      </c>
      <c r="I403" s="93">
        <v>43448</v>
      </c>
      <c r="J403" s="93">
        <v>43460</v>
      </c>
      <c r="K403" s="169" t="s">
        <v>1280</v>
      </c>
      <c r="L403" s="109">
        <v>24615.22</v>
      </c>
      <c r="M403" s="109" t="s">
        <v>136</v>
      </c>
      <c r="N403" s="100" t="s">
        <v>258</v>
      </c>
      <c r="O403" s="109" t="s">
        <v>138</v>
      </c>
      <c r="P403" s="109" t="s">
        <v>139</v>
      </c>
    </row>
    <row r="404" spans="2:16" ht="12" x14ac:dyDescent="0.2">
      <c r="B404" s="104" t="s">
        <v>435</v>
      </c>
      <c r="C404" s="88" t="s">
        <v>1281</v>
      </c>
      <c r="D404" s="89" t="s">
        <v>93</v>
      </c>
      <c r="E404" s="89" t="s">
        <v>36</v>
      </c>
      <c r="F404" s="97" t="s">
        <v>35</v>
      </c>
      <c r="G404" s="90" t="s">
        <v>1282</v>
      </c>
      <c r="H404" s="107">
        <v>43435</v>
      </c>
      <c r="I404" s="93">
        <v>43462</v>
      </c>
      <c r="J404" s="108">
        <v>43463</v>
      </c>
      <c r="K404" s="169" t="s">
        <v>1283</v>
      </c>
      <c r="L404" s="109">
        <f>11157.63+1805.51</f>
        <v>12963.14</v>
      </c>
      <c r="M404" s="109" t="s">
        <v>136</v>
      </c>
      <c r="N404" s="100" t="s">
        <v>258</v>
      </c>
      <c r="O404" s="109" t="s">
        <v>138</v>
      </c>
      <c r="P404" s="109" t="s">
        <v>139</v>
      </c>
    </row>
    <row r="405" spans="2:16" ht="12" x14ac:dyDescent="0.2">
      <c r="B405" s="104" t="s">
        <v>435</v>
      </c>
      <c r="C405" s="88" t="s">
        <v>1284</v>
      </c>
      <c r="D405" s="89" t="s">
        <v>127</v>
      </c>
      <c r="E405" s="89" t="s">
        <v>38</v>
      </c>
      <c r="F405" s="97" t="s">
        <v>35</v>
      </c>
      <c r="G405" s="90" t="s">
        <v>1269</v>
      </c>
      <c r="H405" s="107">
        <v>43435</v>
      </c>
      <c r="I405" s="93">
        <v>43448</v>
      </c>
      <c r="J405" s="93">
        <v>43461</v>
      </c>
      <c r="K405" s="169" t="s">
        <v>1285</v>
      </c>
      <c r="L405" s="109">
        <v>8006.04</v>
      </c>
      <c r="M405" s="109" t="s">
        <v>136</v>
      </c>
      <c r="N405" s="100" t="s">
        <v>258</v>
      </c>
      <c r="O405" s="109" t="s">
        <v>138</v>
      </c>
      <c r="P405" s="109" t="s">
        <v>139</v>
      </c>
    </row>
    <row r="406" spans="2:16" ht="12" x14ac:dyDescent="0.2">
      <c r="B406" s="104" t="s">
        <v>435</v>
      </c>
      <c r="C406" s="88" t="s">
        <v>1286</v>
      </c>
      <c r="D406" s="89" t="s">
        <v>127</v>
      </c>
      <c r="E406" s="89" t="s">
        <v>38</v>
      </c>
      <c r="F406" s="97" t="s">
        <v>35</v>
      </c>
      <c r="G406" s="90" t="s">
        <v>1282</v>
      </c>
      <c r="H406" s="107">
        <v>43435</v>
      </c>
      <c r="I406" s="93">
        <v>43462</v>
      </c>
      <c r="J406" s="108">
        <v>43464</v>
      </c>
      <c r="K406" s="169" t="s">
        <v>1287</v>
      </c>
      <c r="L406" s="109">
        <f>5650.07+1089.29</f>
        <v>6739.36</v>
      </c>
      <c r="M406" s="109" t="s">
        <v>136</v>
      </c>
      <c r="N406" s="100" t="s">
        <v>258</v>
      </c>
      <c r="O406" s="109" t="s">
        <v>138</v>
      </c>
      <c r="P406" s="109" t="s">
        <v>139</v>
      </c>
    </row>
    <row r="407" spans="2:16" ht="12" x14ac:dyDescent="0.2">
      <c r="B407" s="104" t="s">
        <v>435</v>
      </c>
      <c r="C407" s="88" t="s">
        <v>1288</v>
      </c>
      <c r="D407" s="89" t="s">
        <v>645</v>
      </c>
      <c r="E407" s="89" t="s">
        <v>38</v>
      </c>
      <c r="F407" s="97" t="s">
        <v>35</v>
      </c>
      <c r="G407" s="90" t="s">
        <v>1289</v>
      </c>
      <c r="H407" s="107">
        <v>43435</v>
      </c>
      <c r="I407" s="93">
        <v>43448</v>
      </c>
      <c r="J407" s="93">
        <v>43461</v>
      </c>
      <c r="K407" s="169" t="s">
        <v>1290</v>
      </c>
      <c r="L407" s="109">
        <v>7878.36</v>
      </c>
      <c r="M407" s="109" t="s">
        <v>136</v>
      </c>
      <c r="N407" s="100" t="s">
        <v>258</v>
      </c>
      <c r="O407" s="109" t="s">
        <v>138</v>
      </c>
      <c r="P407" s="109" t="s">
        <v>139</v>
      </c>
    </row>
    <row r="408" spans="2:16" ht="12" x14ac:dyDescent="0.2">
      <c r="B408" s="104" t="s">
        <v>435</v>
      </c>
      <c r="C408" s="88" t="s">
        <v>1291</v>
      </c>
      <c r="D408" s="89" t="s">
        <v>645</v>
      </c>
      <c r="E408" s="89" t="s">
        <v>38</v>
      </c>
      <c r="F408" s="97" t="s">
        <v>35</v>
      </c>
      <c r="G408" s="90" t="s">
        <v>1282</v>
      </c>
      <c r="H408" s="107">
        <v>43435</v>
      </c>
      <c r="I408" s="93">
        <v>43462</v>
      </c>
      <c r="J408" s="108">
        <v>43463</v>
      </c>
      <c r="K408" s="169" t="s">
        <v>1292</v>
      </c>
      <c r="L408" s="109">
        <f>5650.07+1089.31</f>
        <v>6739.3799999999992</v>
      </c>
      <c r="M408" s="109" t="s">
        <v>136</v>
      </c>
      <c r="N408" s="100" t="s">
        <v>258</v>
      </c>
      <c r="O408" s="109" t="s">
        <v>138</v>
      </c>
      <c r="P408" s="109" t="s">
        <v>139</v>
      </c>
    </row>
    <row r="409" spans="2:16" ht="12" x14ac:dyDescent="0.2">
      <c r="B409" s="104" t="s">
        <v>435</v>
      </c>
      <c r="C409" s="88" t="s">
        <v>1293</v>
      </c>
      <c r="D409" s="167" t="s">
        <v>767</v>
      </c>
      <c r="E409" s="89" t="s">
        <v>441</v>
      </c>
      <c r="F409" s="97" t="s">
        <v>796</v>
      </c>
      <c r="G409" s="90" t="s">
        <v>1294</v>
      </c>
      <c r="H409" s="107">
        <v>43435</v>
      </c>
      <c r="I409" s="93">
        <v>43448</v>
      </c>
      <c r="J409" s="93">
        <v>43461</v>
      </c>
      <c r="K409" s="169" t="s">
        <v>1295</v>
      </c>
      <c r="L409" s="109">
        <v>6867.68</v>
      </c>
      <c r="M409" s="109" t="s">
        <v>136</v>
      </c>
      <c r="N409" s="100" t="s">
        <v>258</v>
      </c>
      <c r="O409" s="109" t="s">
        <v>138</v>
      </c>
      <c r="P409" s="109" t="s">
        <v>139</v>
      </c>
    </row>
    <row r="410" spans="2:16" ht="12" x14ac:dyDescent="0.2">
      <c r="B410" s="104" t="s">
        <v>435</v>
      </c>
      <c r="C410" s="88" t="s">
        <v>1296</v>
      </c>
      <c r="D410" s="167" t="s">
        <v>767</v>
      </c>
      <c r="E410" s="89" t="s">
        <v>441</v>
      </c>
      <c r="F410" s="97" t="s">
        <v>796</v>
      </c>
      <c r="G410" s="90" t="s">
        <v>1297</v>
      </c>
      <c r="H410" s="107">
        <v>43435</v>
      </c>
      <c r="I410" s="93">
        <v>43462</v>
      </c>
      <c r="J410" s="108">
        <v>43464</v>
      </c>
      <c r="K410" s="169" t="s">
        <v>1298</v>
      </c>
      <c r="L410" s="109">
        <f>4873.36+400+1040.81</f>
        <v>6314.17</v>
      </c>
      <c r="M410" s="109" t="s">
        <v>136</v>
      </c>
      <c r="N410" s="100" t="s">
        <v>258</v>
      </c>
      <c r="O410" s="109" t="s">
        <v>138</v>
      </c>
      <c r="P410" s="109" t="s">
        <v>139</v>
      </c>
    </row>
    <row r="411" spans="2:16" ht="12" x14ac:dyDescent="0.2">
      <c r="B411" s="104" t="s">
        <v>435</v>
      </c>
      <c r="C411" s="88" t="s">
        <v>1299</v>
      </c>
      <c r="D411" s="167" t="s">
        <v>862</v>
      </c>
      <c r="E411" s="89" t="s">
        <v>441</v>
      </c>
      <c r="F411" s="97" t="s">
        <v>796</v>
      </c>
      <c r="G411" s="90" t="s">
        <v>1263</v>
      </c>
      <c r="H411" s="107">
        <v>43435</v>
      </c>
      <c r="I411" s="93">
        <v>43448</v>
      </c>
      <c r="J411" s="93">
        <v>43461</v>
      </c>
      <c r="K411" s="169" t="s">
        <v>1300</v>
      </c>
      <c r="L411" s="109">
        <v>6446.28</v>
      </c>
      <c r="M411" s="109" t="s">
        <v>136</v>
      </c>
      <c r="N411" s="100" t="s">
        <v>258</v>
      </c>
      <c r="O411" s="109" t="s">
        <v>138</v>
      </c>
      <c r="P411" s="109" t="s">
        <v>139</v>
      </c>
    </row>
    <row r="412" spans="2:16" ht="12" x14ac:dyDescent="0.2">
      <c r="B412" s="104" t="s">
        <v>435</v>
      </c>
      <c r="C412" s="88" t="s">
        <v>1301</v>
      </c>
      <c r="D412" s="167" t="s">
        <v>862</v>
      </c>
      <c r="E412" s="89" t="s">
        <v>441</v>
      </c>
      <c r="F412" s="97" t="s">
        <v>796</v>
      </c>
      <c r="G412" s="90" t="s">
        <v>1302</v>
      </c>
      <c r="H412" s="107">
        <v>43435</v>
      </c>
      <c r="I412" s="93">
        <v>43462</v>
      </c>
      <c r="J412" s="108">
        <v>43464</v>
      </c>
      <c r="K412" s="169" t="s">
        <v>1303</v>
      </c>
      <c r="L412" s="109">
        <f>5273.36+1040.81</f>
        <v>6314.17</v>
      </c>
      <c r="M412" s="109" t="s">
        <v>136</v>
      </c>
      <c r="N412" s="100" t="s">
        <v>258</v>
      </c>
      <c r="O412" s="109" t="s">
        <v>138</v>
      </c>
      <c r="P412" s="109" t="s">
        <v>139</v>
      </c>
    </row>
    <row r="413" spans="2:16" ht="12" x14ac:dyDescent="0.2">
      <c r="B413" s="104" t="s">
        <v>435</v>
      </c>
      <c r="C413" s="88" t="s">
        <v>1304</v>
      </c>
      <c r="D413" s="89" t="s">
        <v>91</v>
      </c>
      <c r="E413" s="89" t="s">
        <v>36</v>
      </c>
      <c r="F413" s="97" t="s">
        <v>35</v>
      </c>
      <c r="G413" s="90" t="s">
        <v>1269</v>
      </c>
      <c r="H413" s="107">
        <v>43435</v>
      </c>
      <c r="I413" s="93">
        <v>43448</v>
      </c>
      <c r="J413" s="108">
        <v>43460</v>
      </c>
      <c r="K413" s="169" t="s">
        <v>1305</v>
      </c>
      <c r="L413" s="109">
        <v>31583.15</v>
      </c>
      <c r="M413" s="109" t="s">
        <v>136</v>
      </c>
      <c r="N413" s="100" t="s">
        <v>258</v>
      </c>
      <c r="O413" s="109" t="s">
        <v>138</v>
      </c>
      <c r="P413" s="109" t="s">
        <v>139</v>
      </c>
    </row>
    <row r="414" spans="2:16" ht="12" x14ac:dyDescent="0.2">
      <c r="B414" s="104" t="s">
        <v>435</v>
      </c>
      <c r="C414" s="88" t="s">
        <v>1306</v>
      </c>
      <c r="D414" s="89" t="s">
        <v>91</v>
      </c>
      <c r="E414" s="89" t="s">
        <v>36</v>
      </c>
      <c r="F414" s="97" t="s">
        <v>35</v>
      </c>
      <c r="G414" s="90" t="s">
        <v>1282</v>
      </c>
      <c r="H414" s="107">
        <v>43435</v>
      </c>
      <c r="I414" s="93">
        <v>43462</v>
      </c>
      <c r="J414" s="108">
        <v>43464</v>
      </c>
      <c r="K414" s="169" t="s">
        <v>1307</v>
      </c>
      <c r="L414" s="109">
        <f>15991.6+400+2273.79</f>
        <v>18665.39</v>
      </c>
      <c r="M414" s="109" t="s">
        <v>136</v>
      </c>
      <c r="N414" s="100" t="s">
        <v>258</v>
      </c>
      <c r="O414" s="109" t="s">
        <v>138</v>
      </c>
      <c r="P414" s="109" t="s">
        <v>139</v>
      </c>
    </row>
    <row r="415" spans="2:16" ht="12" x14ac:dyDescent="0.2">
      <c r="B415" s="104" t="s">
        <v>435</v>
      </c>
      <c r="C415" s="88" t="s">
        <v>1308</v>
      </c>
      <c r="D415" s="89" t="s">
        <v>871</v>
      </c>
      <c r="E415" s="89" t="s">
        <v>38</v>
      </c>
      <c r="F415" s="97" t="s">
        <v>35</v>
      </c>
      <c r="G415" s="90" t="s">
        <v>1269</v>
      </c>
      <c r="H415" s="107">
        <v>43435</v>
      </c>
      <c r="I415" s="93">
        <v>43448</v>
      </c>
      <c r="J415" s="108">
        <v>43460</v>
      </c>
      <c r="K415" s="169" t="s">
        <v>1309</v>
      </c>
      <c r="L415" s="109">
        <v>11082.94</v>
      </c>
      <c r="M415" s="109" t="s">
        <v>136</v>
      </c>
      <c r="N415" s="100" t="s">
        <v>258</v>
      </c>
      <c r="O415" s="109" t="s">
        <v>138</v>
      </c>
      <c r="P415" s="109" t="s">
        <v>139</v>
      </c>
    </row>
    <row r="416" spans="2:16" ht="12" x14ac:dyDescent="0.2">
      <c r="B416" s="104" t="s">
        <v>435</v>
      </c>
      <c r="C416" s="88" t="s">
        <v>1310</v>
      </c>
      <c r="D416" s="89" t="s">
        <v>871</v>
      </c>
      <c r="E416" s="89" t="s">
        <v>38</v>
      </c>
      <c r="F416" s="97" t="s">
        <v>35</v>
      </c>
      <c r="G416" s="90" t="s">
        <v>1282</v>
      </c>
      <c r="H416" s="107">
        <v>43435</v>
      </c>
      <c r="I416" s="93">
        <v>43462</v>
      </c>
      <c r="J416" s="108">
        <v>43463</v>
      </c>
      <c r="K416" s="169" t="s">
        <v>1311</v>
      </c>
      <c r="L416" s="109">
        <f>5741.48+1101.05</f>
        <v>6842.53</v>
      </c>
      <c r="M416" s="109" t="s">
        <v>136</v>
      </c>
      <c r="N416" s="100" t="s">
        <v>258</v>
      </c>
      <c r="O416" s="109" t="s">
        <v>138</v>
      </c>
      <c r="P416" s="109" t="s">
        <v>139</v>
      </c>
    </row>
    <row r="417" spans="1:17" s="163" customFormat="1" ht="23.5" customHeight="1" x14ac:dyDescent="0.35">
      <c r="A417" s="136"/>
      <c r="B417" s="104"/>
      <c r="C417" s="88"/>
      <c r="D417" s="102"/>
      <c r="E417" s="89"/>
      <c r="F417" s="97"/>
      <c r="G417" s="90"/>
      <c r="H417" s="107"/>
      <c r="I417" s="93"/>
      <c r="J417" s="108"/>
      <c r="K417" s="169"/>
      <c r="L417" s="109"/>
      <c r="M417" s="109"/>
      <c r="N417" s="96"/>
      <c r="O417" s="109"/>
      <c r="P417" s="109"/>
      <c r="Q417" s="136"/>
    </row>
    <row r="418" spans="1:17" s="163" customFormat="1" ht="23.5" customHeight="1" x14ac:dyDescent="0.35">
      <c r="A418" s="136"/>
      <c r="B418" s="104"/>
      <c r="C418" s="88"/>
      <c r="D418" s="102"/>
      <c r="E418" s="89"/>
      <c r="F418" s="97"/>
      <c r="G418" s="90"/>
      <c r="H418" s="107"/>
      <c r="I418" s="93"/>
      <c r="J418" s="108"/>
      <c r="K418" s="169"/>
      <c r="L418" s="109"/>
      <c r="M418" s="109"/>
      <c r="N418" s="96"/>
      <c r="O418" s="109"/>
      <c r="P418" s="109"/>
      <c r="Q418" s="136"/>
    </row>
    <row r="419" spans="1:17" s="163" customFormat="1" ht="23.5" customHeight="1" x14ac:dyDescent="0.35">
      <c r="A419" s="136"/>
      <c r="B419" s="104"/>
      <c r="C419" s="88"/>
      <c r="D419" s="102"/>
      <c r="E419" s="89"/>
      <c r="F419" s="97"/>
      <c r="G419" s="97"/>
      <c r="H419" s="107"/>
      <c r="I419" s="93"/>
      <c r="J419" s="108"/>
      <c r="K419" s="169"/>
      <c r="L419" s="109"/>
      <c r="M419" s="109"/>
      <c r="N419" s="96"/>
      <c r="O419" s="109"/>
      <c r="P419" s="109"/>
      <c r="Q419" s="136"/>
    </row>
    <row r="420" spans="1:17" s="163" customFormat="1" ht="23.5" customHeight="1" x14ac:dyDescent="0.35">
      <c r="A420" s="136"/>
      <c r="B420" s="104"/>
      <c r="C420" s="88"/>
      <c r="D420" s="102"/>
      <c r="E420" s="102"/>
      <c r="F420" s="102"/>
      <c r="G420" s="97"/>
      <c r="H420" s="107"/>
      <c r="I420" s="93"/>
      <c r="J420" s="108"/>
      <c r="K420" s="169"/>
      <c r="L420" s="109"/>
      <c r="M420" s="109"/>
      <c r="N420" s="100"/>
      <c r="O420" s="109"/>
      <c r="P420" s="109"/>
      <c r="Q420" s="136"/>
    </row>
    <row r="421" spans="1:17" s="163" customFormat="1" ht="23.5" customHeight="1" x14ac:dyDescent="0.35">
      <c r="A421" s="136"/>
      <c r="B421" s="104"/>
      <c r="C421" s="88"/>
      <c r="D421" s="102"/>
      <c r="E421" s="102"/>
      <c r="F421" s="102"/>
      <c r="G421" s="97"/>
      <c r="H421" s="107"/>
      <c r="I421" s="93"/>
      <c r="J421" s="108"/>
      <c r="K421" s="169"/>
      <c r="L421" s="109"/>
      <c r="M421" s="109"/>
      <c r="N421" s="100"/>
      <c r="O421" s="109"/>
      <c r="P421" s="109"/>
      <c r="Q421" s="136"/>
    </row>
    <row r="422" spans="1:17" s="163" customFormat="1" ht="24.75" customHeight="1" x14ac:dyDescent="0.25">
      <c r="A422" s="136"/>
      <c r="B422" s="134"/>
      <c r="C422" s="135"/>
      <c r="D422" s="136"/>
      <c r="E422" s="136"/>
      <c r="F422" s="136"/>
      <c r="G422" s="168"/>
      <c r="H422" s="137"/>
      <c r="I422" s="138"/>
      <c r="J422" s="139"/>
      <c r="K422" s="170" t="s">
        <v>426</v>
      </c>
      <c r="L422" s="140"/>
      <c r="M422" s="140"/>
      <c r="N422" s="141"/>
      <c r="O422" s="140"/>
      <c r="P422" s="140"/>
      <c r="Q422" s="136"/>
    </row>
    <row r="423" spans="1:17" ht="14.5" x14ac:dyDescent="0.35">
      <c r="B423" s="1"/>
      <c r="K423" s="176"/>
      <c r="L423" s="78">
        <f>SUM(L6:L421)</f>
        <v>76732366.865227565</v>
      </c>
    </row>
    <row r="424" spans="1:17" x14ac:dyDescent="0.2">
      <c r="B424" s="1"/>
    </row>
  </sheetData>
  <mergeCells count="3">
    <mergeCell ref="B1:L1"/>
    <mergeCell ref="C4:F4"/>
    <mergeCell ref="D3:N3"/>
  </mergeCells>
  <conditionalFormatting sqref="K245:K277">
    <cfRule type="duplicateValues" dxfId="1" priority="2"/>
  </conditionalFormatting>
  <conditionalFormatting sqref="K278 K283:K284">
    <cfRule type="duplicateValues" dxfId="0" priority="1"/>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showGridLines="0" workbookViewId="0">
      <selection activeCell="F17" sqref="F17"/>
    </sheetView>
  </sheetViews>
  <sheetFormatPr baseColWidth="10" defaultRowHeight="14.5" x14ac:dyDescent="0.35"/>
  <cols>
    <col min="2" max="2" width="45.1796875" customWidth="1"/>
    <col min="3" max="3" width="15" style="81" bestFit="1" customWidth="1"/>
    <col min="4" max="4" width="15.7265625" customWidth="1"/>
    <col min="5" max="5" width="12.81640625" customWidth="1"/>
    <col min="6" max="6" width="19.1796875" customWidth="1"/>
    <col min="7" max="7" width="18.54296875" style="76" customWidth="1"/>
    <col min="8" max="8" width="11.453125" style="77"/>
    <col min="9" max="9" width="39.81640625" customWidth="1"/>
  </cols>
  <sheetData>
    <row r="1" spans="1:9" x14ac:dyDescent="0.35">
      <c r="A1" s="62"/>
      <c r="B1" s="63"/>
      <c r="C1" s="79"/>
      <c r="D1" s="62"/>
      <c r="E1" s="62"/>
      <c r="F1" s="62"/>
      <c r="G1" s="64"/>
      <c r="H1" s="65"/>
      <c r="I1" s="62"/>
    </row>
    <row r="2" spans="1:9" x14ac:dyDescent="0.35">
      <c r="A2" s="62"/>
      <c r="B2" s="63"/>
      <c r="C2" s="79"/>
      <c r="D2" s="62"/>
      <c r="E2" s="62"/>
      <c r="F2" s="62"/>
      <c r="G2" s="64"/>
      <c r="H2" s="65"/>
      <c r="I2" s="62"/>
    </row>
    <row r="3" spans="1:9" x14ac:dyDescent="0.35">
      <c r="A3" s="62"/>
      <c r="B3" s="193" t="s">
        <v>902</v>
      </c>
      <c r="C3" s="193"/>
      <c r="D3" s="194"/>
      <c r="E3" s="194"/>
      <c r="F3" s="194"/>
      <c r="G3" s="194"/>
      <c r="H3" s="194"/>
      <c r="I3" s="62"/>
    </row>
    <row r="4" spans="1:9" x14ac:dyDescent="0.35">
      <c r="A4" s="62"/>
      <c r="B4" s="194"/>
      <c r="C4" s="194"/>
      <c r="D4" s="194"/>
      <c r="E4" s="194"/>
      <c r="F4" s="194"/>
      <c r="G4" s="194"/>
      <c r="H4" s="194"/>
      <c r="I4" s="62"/>
    </row>
    <row r="5" spans="1:9" x14ac:dyDescent="0.35">
      <c r="A5" s="62"/>
      <c r="B5" s="194"/>
      <c r="C5" s="194"/>
      <c r="D5" s="194"/>
      <c r="E5" s="194"/>
      <c r="F5" s="194"/>
      <c r="G5" s="194"/>
      <c r="H5" s="194"/>
      <c r="I5" s="62"/>
    </row>
    <row r="6" spans="1:9" x14ac:dyDescent="0.35">
      <c r="A6" s="62"/>
      <c r="B6" s="194"/>
      <c r="C6" s="194"/>
      <c r="D6" s="194"/>
      <c r="E6" s="194"/>
      <c r="F6" s="194"/>
      <c r="G6" s="194"/>
      <c r="H6" s="194"/>
      <c r="I6" s="62"/>
    </row>
    <row r="7" spans="1:9" x14ac:dyDescent="0.35">
      <c r="A7" s="62"/>
      <c r="B7" s="62"/>
      <c r="C7" s="80"/>
      <c r="D7" s="62"/>
      <c r="E7" s="62"/>
      <c r="F7" s="62"/>
      <c r="G7" s="64"/>
      <c r="H7" s="65"/>
      <c r="I7" s="62"/>
    </row>
    <row r="8" spans="1:9" s="70" customFormat="1" ht="25" x14ac:dyDescent="0.35">
      <c r="A8" s="66"/>
      <c r="B8" s="67" t="s">
        <v>31</v>
      </c>
      <c r="C8" s="67" t="s">
        <v>427</v>
      </c>
      <c r="D8" s="67" t="s">
        <v>396</v>
      </c>
      <c r="E8" s="67" t="s">
        <v>397</v>
      </c>
      <c r="F8" s="68" t="s">
        <v>398</v>
      </c>
      <c r="G8" s="69" t="s">
        <v>399</v>
      </c>
      <c r="H8" s="67" t="s">
        <v>400</v>
      </c>
      <c r="I8" s="67" t="s">
        <v>401</v>
      </c>
    </row>
    <row r="9" spans="1:9" s="74" customFormat="1" x14ac:dyDescent="0.35">
      <c r="A9" s="62"/>
      <c r="B9" s="71" t="s">
        <v>402</v>
      </c>
      <c r="C9" s="72">
        <v>43179</v>
      </c>
      <c r="D9" s="72">
        <v>43182</v>
      </c>
      <c r="E9" s="73">
        <v>73</v>
      </c>
      <c r="F9" s="146" t="s">
        <v>403</v>
      </c>
      <c r="G9" s="131">
        <v>2087186.14</v>
      </c>
      <c r="H9" s="73">
        <v>5737</v>
      </c>
      <c r="I9" s="195" t="s">
        <v>404</v>
      </c>
    </row>
    <row r="10" spans="1:9" s="74" customFormat="1" x14ac:dyDescent="0.35">
      <c r="A10" s="62"/>
      <c r="B10" s="71" t="s">
        <v>405</v>
      </c>
      <c r="C10" s="72">
        <v>43173</v>
      </c>
      <c r="D10" s="72">
        <v>43182</v>
      </c>
      <c r="E10" s="73">
        <v>74</v>
      </c>
      <c r="F10" s="146" t="s">
        <v>403</v>
      </c>
      <c r="G10" s="131">
        <v>6662926.1600000001</v>
      </c>
      <c r="H10" s="73">
        <v>5737</v>
      </c>
      <c r="I10" s="195"/>
    </row>
    <row r="11" spans="1:9" s="74" customFormat="1" x14ac:dyDescent="0.35">
      <c r="A11" s="62"/>
      <c r="B11" s="196" t="s">
        <v>406</v>
      </c>
      <c r="C11" s="197">
        <v>43202</v>
      </c>
      <c r="D11" s="199">
        <v>43208</v>
      </c>
      <c r="E11" s="200">
        <v>81</v>
      </c>
      <c r="F11" s="146" t="s">
        <v>407</v>
      </c>
      <c r="G11" s="131">
        <v>1223657.3899999999</v>
      </c>
      <c r="H11" s="73">
        <v>5737</v>
      </c>
      <c r="I11" s="201" t="s">
        <v>408</v>
      </c>
    </row>
    <row r="12" spans="1:9" s="74" customFormat="1" x14ac:dyDescent="0.35">
      <c r="A12" s="62"/>
      <c r="B12" s="196"/>
      <c r="C12" s="198"/>
      <c r="D12" s="199"/>
      <c r="E12" s="200"/>
      <c r="F12" s="146" t="s">
        <v>409</v>
      </c>
      <c r="G12" s="132">
        <v>8750112.3000000007</v>
      </c>
      <c r="H12" s="73">
        <v>5737</v>
      </c>
      <c r="I12" s="202"/>
    </row>
    <row r="13" spans="1:9" s="74" customFormat="1" x14ac:dyDescent="0.35">
      <c r="A13" s="62"/>
      <c r="B13" s="71" t="s">
        <v>410</v>
      </c>
      <c r="C13" s="72">
        <v>43193</v>
      </c>
      <c r="D13" s="72">
        <v>43220</v>
      </c>
      <c r="E13" s="73">
        <v>85</v>
      </c>
      <c r="F13" s="146" t="s">
        <v>411</v>
      </c>
      <c r="G13" s="131">
        <v>17000000</v>
      </c>
      <c r="H13" s="73">
        <v>5737</v>
      </c>
      <c r="I13" s="75" t="s">
        <v>412</v>
      </c>
    </row>
    <row r="14" spans="1:9" s="74" customFormat="1" x14ac:dyDescent="0.35">
      <c r="A14" s="62"/>
      <c r="B14" s="71" t="s">
        <v>413</v>
      </c>
      <c r="C14" s="72">
        <v>43193</v>
      </c>
      <c r="D14" s="72">
        <v>43220</v>
      </c>
      <c r="E14" s="73">
        <v>86</v>
      </c>
      <c r="F14" s="146" t="s">
        <v>411</v>
      </c>
      <c r="G14" s="131">
        <v>12810000</v>
      </c>
      <c r="H14" s="73">
        <v>5737</v>
      </c>
      <c r="I14" s="75" t="s">
        <v>412</v>
      </c>
    </row>
    <row r="15" spans="1:9" x14ac:dyDescent="0.35">
      <c r="A15" s="62"/>
      <c r="B15" s="71" t="s">
        <v>414</v>
      </c>
      <c r="C15" s="72">
        <v>43241</v>
      </c>
      <c r="D15" s="72">
        <v>43250</v>
      </c>
      <c r="E15" s="73">
        <v>146</v>
      </c>
      <c r="F15" s="146" t="s">
        <v>415</v>
      </c>
      <c r="G15" s="131">
        <v>5934030.6299999999</v>
      </c>
      <c r="H15" s="73">
        <v>3591</v>
      </c>
      <c r="I15" s="75" t="s">
        <v>416</v>
      </c>
    </row>
    <row r="16" spans="1:9" x14ac:dyDescent="0.35">
      <c r="A16" s="62"/>
      <c r="B16" s="71" t="s">
        <v>417</v>
      </c>
      <c r="C16" s="72">
        <v>43248</v>
      </c>
      <c r="D16" s="72">
        <v>43250</v>
      </c>
      <c r="E16" s="73">
        <v>147</v>
      </c>
      <c r="F16" s="146" t="s">
        <v>415</v>
      </c>
      <c r="G16" s="131">
        <v>5056143.71</v>
      </c>
      <c r="H16" s="73">
        <v>3591</v>
      </c>
      <c r="I16" s="75" t="s">
        <v>416</v>
      </c>
    </row>
    <row r="17" spans="1:9" x14ac:dyDescent="0.35">
      <c r="A17" s="62"/>
      <c r="B17" s="71" t="s">
        <v>418</v>
      </c>
      <c r="C17" s="72">
        <v>43244</v>
      </c>
      <c r="D17" s="72">
        <v>43250</v>
      </c>
      <c r="E17" s="73">
        <v>148</v>
      </c>
      <c r="F17" s="146" t="s">
        <v>419</v>
      </c>
      <c r="G17" s="131">
        <v>1750500</v>
      </c>
      <c r="H17" s="73">
        <v>3591</v>
      </c>
      <c r="I17" s="75" t="s">
        <v>416</v>
      </c>
    </row>
    <row r="18" spans="1:9" x14ac:dyDescent="0.35">
      <c r="A18" s="62"/>
      <c r="B18" s="71" t="s">
        <v>420</v>
      </c>
      <c r="C18" s="72">
        <v>43250</v>
      </c>
      <c r="D18" s="72">
        <v>43257</v>
      </c>
      <c r="E18" s="73">
        <v>152</v>
      </c>
      <c r="F18" s="146" t="s">
        <v>421</v>
      </c>
      <c r="G18" s="131">
        <v>16094242.460000001</v>
      </c>
      <c r="H18" s="73">
        <v>3591</v>
      </c>
      <c r="I18" s="73" t="s">
        <v>428</v>
      </c>
    </row>
    <row r="19" spans="1:9" x14ac:dyDescent="0.35">
      <c r="A19" s="62"/>
      <c r="B19" s="71" t="s">
        <v>422</v>
      </c>
      <c r="C19" s="72">
        <v>43267</v>
      </c>
      <c r="D19" s="72">
        <v>43270</v>
      </c>
      <c r="E19" s="73">
        <v>156</v>
      </c>
      <c r="F19" s="146" t="s">
        <v>421</v>
      </c>
      <c r="G19" s="133">
        <v>3294742.78</v>
      </c>
      <c r="H19" s="73">
        <v>3591</v>
      </c>
      <c r="I19" s="73" t="s">
        <v>428</v>
      </c>
    </row>
    <row r="20" spans="1:9" x14ac:dyDescent="0.35">
      <c r="A20" s="62"/>
      <c r="B20" s="71" t="s">
        <v>423</v>
      </c>
      <c r="C20" s="72">
        <v>43267</v>
      </c>
      <c r="D20" s="72">
        <v>43270</v>
      </c>
      <c r="E20" s="73">
        <v>157</v>
      </c>
      <c r="F20" s="146" t="s">
        <v>421</v>
      </c>
      <c r="G20" s="133">
        <v>4271729.4000000004</v>
      </c>
      <c r="H20" s="73">
        <v>3591</v>
      </c>
      <c r="I20" s="73" t="s">
        <v>428</v>
      </c>
    </row>
    <row r="21" spans="1:9" x14ac:dyDescent="0.35">
      <c r="A21" s="62"/>
      <c r="B21" s="71" t="s">
        <v>424</v>
      </c>
      <c r="C21" s="72">
        <v>43266</v>
      </c>
      <c r="D21" s="72">
        <v>43272</v>
      </c>
      <c r="E21" s="73">
        <v>159</v>
      </c>
      <c r="F21" s="146">
        <v>43346</v>
      </c>
      <c r="G21" s="133">
        <v>2978687.07</v>
      </c>
      <c r="H21" s="73">
        <v>5737</v>
      </c>
      <c r="I21" s="73" t="s">
        <v>412</v>
      </c>
    </row>
    <row r="22" spans="1:9" x14ac:dyDescent="0.35">
      <c r="A22" s="62"/>
      <c r="B22" s="71" t="s">
        <v>425</v>
      </c>
      <c r="C22" s="72">
        <v>43263</v>
      </c>
      <c r="D22" s="72">
        <v>43272</v>
      </c>
      <c r="E22" s="73">
        <v>160</v>
      </c>
      <c r="F22" s="146" t="s">
        <v>421</v>
      </c>
      <c r="G22" s="133">
        <v>8247322.5599999996</v>
      </c>
      <c r="H22" s="73">
        <v>3591</v>
      </c>
      <c r="I22" s="73" t="s">
        <v>428</v>
      </c>
    </row>
    <row r="23" spans="1:9" x14ac:dyDescent="0.35">
      <c r="B23" s="71" t="s">
        <v>429</v>
      </c>
      <c r="C23" s="72">
        <v>43285</v>
      </c>
      <c r="D23" s="72">
        <v>43287</v>
      </c>
      <c r="E23" s="73">
        <v>213</v>
      </c>
      <c r="F23" s="146" t="s">
        <v>430</v>
      </c>
      <c r="G23" s="133">
        <v>23817035.550000001</v>
      </c>
      <c r="H23" s="73">
        <v>3591</v>
      </c>
      <c r="I23" s="73" t="s">
        <v>431</v>
      </c>
    </row>
    <row r="24" spans="1:9" x14ac:dyDescent="0.35">
      <c r="A24" s="74"/>
      <c r="B24" s="71" t="s">
        <v>432</v>
      </c>
      <c r="C24" s="72">
        <v>43285</v>
      </c>
      <c r="D24" s="72">
        <v>43287</v>
      </c>
      <c r="E24" s="73">
        <v>210</v>
      </c>
      <c r="F24" s="146" t="s">
        <v>430</v>
      </c>
      <c r="G24" s="133">
        <v>3379080.52</v>
      </c>
      <c r="H24" s="73">
        <v>3591</v>
      </c>
      <c r="I24" s="73" t="s">
        <v>431</v>
      </c>
    </row>
    <row r="25" spans="1:9" x14ac:dyDescent="0.35">
      <c r="B25" s="71" t="s">
        <v>433</v>
      </c>
      <c r="C25" s="72">
        <v>43285</v>
      </c>
      <c r="D25" s="72">
        <v>43287</v>
      </c>
      <c r="E25" s="73">
        <v>211</v>
      </c>
      <c r="F25" s="146">
        <v>43293</v>
      </c>
      <c r="G25" s="133">
        <v>714332.99</v>
      </c>
      <c r="H25" s="73">
        <v>3591</v>
      </c>
      <c r="I25" s="73" t="s">
        <v>431</v>
      </c>
    </row>
    <row r="26" spans="1:9" x14ac:dyDescent="0.35">
      <c r="B26" s="120" t="s">
        <v>434</v>
      </c>
      <c r="C26" s="121">
        <v>43285</v>
      </c>
      <c r="D26" s="121">
        <v>43287</v>
      </c>
      <c r="E26" s="122">
        <v>212</v>
      </c>
      <c r="F26" s="146">
        <v>43293</v>
      </c>
      <c r="G26" s="133">
        <v>2275716.86</v>
      </c>
      <c r="H26" s="122">
        <v>3591</v>
      </c>
      <c r="I26" s="122" t="s">
        <v>431</v>
      </c>
    </row>
    <row r="27" spans="1:9" x14ac:dyDescent="0.35">
      <c r="B27" s="120" t="s">
        <v>646</v>
      </c>
      <c r="C27" s="121">
        <v>43327</v>
      </c>
      <c r="D27" s="121">
        <v>43336</v>
      </c>
      <c r="E27" s="122">
        <v>268</v>
      </c>
      <c r="F27" s="146">
        <v>43346</v>
      </c>
      <c r="G27" s="133">
        <v>6518984.6399999997</v>
      </c>
      <c r="H27" s="147">
        <v>5737</v>
      </c>
      <c r="I27" s="122" t="s">
        <v>412</v>
      </c>
    </row>
    <row r="28" spans="1:9" x14ac:dyDescent="0.35">
      <c r="B28" s="145" t="s">
        <v>647</v>
      </c>
      <c r="C28" s="146">
        <v>43327</v>
      </c>
      <c r="D28" s="146">
        <v>43336</v>
      </c>
      <c r="E28" s="147">
        <v>269</v>
      </c>
      <c r="F28" s="146">
        <v>43346</v>
      </c>
      <c r="G28" s="133">
        <v>949767.17</v>
      </c>
      <c r="H28" s="147">
        <v>5737</v>
      </c>
      <c r="I28" s="147" t="s">
        <v>412</v>
      </c>
    </row>
    <row r="29" spans="1:9" x14ac:dyDescent="0.35">
      <c r="B29" s="148" t="s">
        <v>793</v>
      </c>
      <c r="C29" s="146">
        <v>43356</v>
      </c>
      <c r="D29" s="146">
        <v>43356</v>
      </c>
      <c r="E29" s="147">
        <v>324</v>
      </c>
      <c r="F29" s="159">
        <v>43743</v>
      </c>
      <c r="G29" s="149">
        <v>21737913.07</v>
      </c>
      <c r="H29" s="147" t="s">
        <v>412</v>
      </c>
      <c r="I29" s="147" t="s">
        <v>412</v>
      </c>
    </row>
    <row r="30" spans="1:9" x14ac:dyDescent="0.35">
      <c r="B30" s="158" t="s">
        <v>794</v>
      </c>
      <c r="C30" s="159">
        <v>43356</v>
      </c>
      <c r="D30" s="159">
        <v>43356</v>
      </c>
      <c r="E30" s="160">
        <v>325</v>
      </c>
      <c r="F30" s="159">
        <v>43743</v>
      </c>
      <c r="G30" s="149">
        <v>2998523.56</v>
      </c>
      <c r="H30" s="160" t="s">
        <v>412</v>
      </c>
      <c r="I30" s="160" t="s">
        <v>412</v>
      </c>
    </row>
    <row r="31" spans="1:9" x14ac:dyDescent="0.35">
      <c r="B31" s="158" t="s">
        <v>897</v>
      </c>
      <c r="C31" s="159">
        <v>43392</v>
      </c>
      <c r="D31" s="159">
        <v>43760</v>
      </c>
      <c r="E31" s="160">
        <v>369</v>
      </c>
      <c r="F31" s="159">
        <v>43403</v>
      </c>
      <c r="G31" s="149">
        <v>5376096.2599999998</v>
      </c>
      <c r="H31" s="160" t="s">
        <v>412</v>
      </c>
      <c r="I31" s="160" t="s">
        <v>412</v>
      </c>
    </row>
    <row r="32" spans="1:9" x14ac:dyDescent="0.35">
      <c r="B32" s="158" t="s">
        <v>898</v>
      </c>
      <c r="C32" s="159">
        <v>43397</v>
      </c>
      <c r="D32" s="159">
        <v>43398</v>
      </c>
      <c r="E32" s="160">
        <v>370</v>
      </c>
      <c r="F32" s="159">
        <v>43403</v>
      </c>
      <c r="G32" s="149">
        <v>12925879.07</v>
      </c>
      <c r="H32" s="160" t="s">
        <v>412</v>
      </c>
      <c r="I32" s="160" t="s">
        <v>412</v>
      </c>
    </row>
    <row r="33" spans="2:9" x14ac:dyDescent="0.35">
      <c r="B33" s="158" t="s">
        <v>899</v>
      </c>
      <c r="C33" s="159">
        <v>43397</v>
      </c>
      <c r="D33" s="159">
        <v>43398</v>
      </c>
      <c r="E33" s="160">
        <v>371</v>
      </c>
      <c r="F33" s="159">
        <v>43403</v>
      </c>
      <c r="G33" s="149">
        <v>1930197.53</v>
      </c>
      <c r="H33" s="160" t="s">
        <v>412</v>
      </c>
      <c r="I33" s="160" t="s">
        <v>412</v>
      </c>
    </row>
    <row r="34" spans="2:9" x14ac:dyDescent="0.35">
      <c r="B34" s="158" t="s">
        <v>900</v>
      </c>
      <c r="C34" s="159">
        <v>43397</v>
      </c>
      <c r="D34" s="159">
        <v>43398</v>
      </c>
      <c r="E34" s="160">
        <v>372</v>
      </c>
      <c r="F34" s="159">
        <v>43403</v>
      </c>
      <c r="G34" s="149">
        <v>12655257.220000001</v>
      </c>
      <c r="H34" s="160" t="s">
        <v>412</v>
      </c>
      <c r="I34" s="160" t="s">
        <v>412</v>
      </c>
    </row>
    <row r="35" spans="2:9" x14ac:dyDescent="0.35">
      <c r="B35" s="158" t="s">
        <v>901</v>
      </c>
      <c r="C35" s="159">
        <v>43397</v>
      </c>
      <c r="D35" s="159">
        <v>43398</v>
      </c>
      <c r="E35" s="147">
        <v>373</v>
      </c>
      <c r="F35" s="159">
        <v>43403</v>
      </c>
      <c r="G35" s="149">
        <v>8559934.9600000009</v>
      </c>
      <c r="H35" s="73" t="s">
        <v>412</v>
      </c>
      <c r="I35" s="73" t="s">
        <v>412</v>
      </c>
    </row>
    <row r="37" spans="2:9" x14ac:dyDescent="0.35">
      <c r="F37" s="85" t="s">
        <v>797</v>
      </c>
      <c r="G37" s="86">
        <f>SUM(G9:G35)</f>
        <v>200000000</v>
      </c>
      <c r="H37" s="83"/>
    </row>
    <row r="38" spans="2:9" x14ac:dyDescent="0.35">
      <c r="C38"/>
      <c r="F38" s="84"/>
      <c r="G38" s="82"/>
      <c r="H38" s="83"/>
    </row>
    <row r="39" spans="2:9" x14ac:dyDescent="0.35">
      <c r="C39"/>
      <c r="F39" s="84"/>
      <c r="G39" s="82"/>
      <c r="H39" s="83"/>
    </row>
    <row r="40" spans="2:9" x14ac:dyDescent="0.35">
      <c r="C40"/>
      <c r="F40" s="84"/>
      <c r="H40" s="83"/>
    </row>
    <row r="41" spans="2:9" x14ac:dyDescent="0.35">
      <c r="C41"/>
      <c r="F41" s="12"/>
      <c r="G41" s="82"/>
      <c r="H41" s="83"/>
    </row>
    <row r="42" spans="2:9" x14ac:dyDescent="0.35">
      <c r="C42"/>
    </row>
    <row r="43" spans="2:9" x14ac:dyDescent="0.35">
      <c r="C43"/>
    </row>
    <row r="44" spans="2:9" x14ac:dyDescent="0.35">
      <c r="C44"/>
    </row>
    <row r="45" spans="2:9" x14ac:dyDescent="0.35">
      <c r="C45"/>
    </row>
    <row r="46" spans="2:9" x14ac:dyDescent="0.35">
      <c r="C46"/>
    </row>
    <row r="47" spans="2:9" x14ac:dyDescent="0.35">
      <c r="C47"/>
    </row>
  </sheetData>
  <autoFilter ref="B8:I35" xr:uid="{00000000-0009-0000-0000-000001000000}"/>
  <mergeCells count="7">
    <mergeCell ref="B3:H6"/>
    <mergeCell ref="I9:I10"/>
    <mergeCell ref="B11:B12"/>
    <mergeCell ref="C11:C12"/>
    <mergeCell ref="D11:D12"/>
    <mergeCell ref="E11:E12"/>
    <mergeCell ref="I11:I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C29"/>
  <sheetViews>
    <sheetView showGridLines="0" topLeftCell="F3" workbookViewId="0">
      <selection activeCell="AA23" sqref="AA23"/>
    </sheetView>
  </sheetViews>
  <sheetFormatPr baseColWidth="10" defaultRowHeight="14.5" x14ac:dyDescent="0.35"/>
  <cols>
    <col min="2" max="2" width="4.81640625" customWidth="1"/>
    <col min="3" max="3" width="32.453125" bestFit="1" customWidth="1"/>
    <col min="4" max="4" width="2.7265625" style="10" customWidth="1"/>
    <col min="5" max="5" width="15.26953125" bestFit="1" customWidth="1"/>
    <col min="6" max="6" width="2.7265625" style="10" customWidth="1"/>
    <col min="7" max="7" width="15.26953125" bestFit="1" customWidth="1"/>
    <col min="8" max="8" width="2.7265625" style="12" customWidth="1"/>
    <col min="9" max="9" width="15.26953125" bestFit="1" customWidth="1"/>
    <col min="10" max="10" width="2.7265625" style="12" customWidth="1"/>
    <col min="11" max="11" width="16.1796875" bestFit="1" customWidth="1"/>
    <col min="12" max="12" width="2.7265625" style="12" customWidth="1"/>
    <col min="13" max="13" width="17.1796875" customWidth="1"/>
    <col min="14" max="14" width="2.7265625" style="12" customWidth="1"/>
    <col min="15" max="15" width="15.7265625" customWidth="1"/>
    <col min="16" max="16" width="2.7265625" style="12" customWidth="1"/>
    <col min="17" max="17" width="15.54296875" customWidth="1"/>
    <col min="18" max="18" width="2.7265625" style="12" customWidth="1"/>
    <col min="19" max="19" width="15.7265625" customWidth="1"/>
    <col min="20" max="20" width="2.7265625" style="12" customWidth="1"/>
    <col min="21" max="21" width="15.7265625" customWidth="1"/>
    <col min="22" max="22" width="2.7265625" style="12" customWidth="1"/>
    <col min="23" max="23" width="15.7265625" customWidth="1"/>
    <col min="24" max="24" width="2.7265625" style="12" hidden="1" customWidth="1"/>
    <col min="25" max="25" width="2.7265625" hidden="1" customWidth="1"/>
    <col min="26" max="26" width="2.26953125" customWidth="1"/>
    <col min="27" max="27" width="18.54296875" customWidth="1"/>
  </cols>
  <sheetData>
    <row r="2" spans="2:27" ht="14.5" customHeight="1" x14ac:dyDescent="0.35">
      <c r="B2" s="203" t="s">
        <v>1313</v>
      </c>
      <c r="C2" s="203"/>
      <c r="D2" s="203"/>
      <c r="E2" s="203"/>
      <c r="F2" s="203"/>
      <c r="G2" s="203"/>
      <c r="H2" s="203"/>
      <c r="I2" s="203"/>
      <c r="J2" s="203"/>
      <c r="K2" s="203"/>
      <c r="L2" s="203"/>
      <c r="M2" s="203"/>
      <c r="N2" s="203"/>
      <c r="O2" s="203"/>
      <c r="P2" s="203"/>
      <c r="Q2" s="203"/>
      <c r="R2" s="203"/>
      <c r="S2" s="203"/>
      <c r="T2" s="203"/>
      <c r="U2" s="203"/>
      <c r="V2" s="203"/>
      <c r="W2" s="203"/>
      <c r="X2" s="203"/>
      <c r="Y2" s="203"/>
      <c r="Z2" s="203"/>
    </row>
    <row r="3" spans="2:27" x14ac:dyDescent="0.35">
      <c r="B3" s="203"/>
      <c r="C3" s="203"/>
      <c r="D3" s="203"/>
      <c r="E3" s="203"/>
      <c r="F3" s="203"/>
      <c r="G3" s="203"/>
      <c r="H3" s="203"/>
      <c r="I3" s="203"/>
      <c r="J3" s="203"/>
      <c r="K3" s="203"/>
      <c r="L3" s="203"/>
      <c r="M3" s="203"/>
      <c r="N3" s="203"/>
      <c r="O3" s="203"/>
      <c r="P3" s="203"/>
      <c r="Q3" s="203"/>
      <c r="R3" s="203"/>
      <c r="S3" s="203"/>
      <c r="T3" s="203"/>
      <c r="U3" s="203"/>
      <c r="V3" s="203"/>
      <c r="W3" s="203"/>
      <c r="X3" s="203"/>
      <c r="Y3" s="203"/>
      <c r="Z3" s="203"/>
    </row>
    <row r="4" spans="2:27" x14ac:dyDescent="0.35">
      <c r="B4" s="203"/>
      <c r="C4" s="203"/>
      <c r="D4" s="203"/>
      <c r="E4" s="203"/>
      <c r="F4" s="203"/>
      <c r="G4" s="203"/>
      <c r="H4" s="203"/>
      <c r="I4" s="203"/>
      <c r="J4" s="203"/>
      <c r="K4" s="203"/>
      <c r="L4" s="203"/>
      <c r="M4" s="203"/>
      <c r="N4" s="203"/>
      <c r="O4" s="203"/>
      <c r="P4" s="203"/>
      <c r="Q4" s="203"/>
      <c r="R4" s="203"/>
      <c r="S4" s="203"/>
      <c r="T4" s="203"/>
      <c r="U4" s="203"/>
      <c r="V4" s="203"/>
      <c r="W4" s="203"/>
      <c r="X4" s="203"/>
      <c r="Y4" s="203"/>
      <c r="Z4" s="203"/>
    </row>
    <row r="5" spans="2:27" x14ac:dyDescent="0.35">
      <c r="B5" s="203"/>
      <c r="C5" s="203"/>
      <c r="D5" s="203"/>
      <c r="E5" s="203"/>
      <c r="F5" s="203"/>
      <c r="G5" s="203"/>
      <c r="H5" s="203"/>
      <c r="I5" s="203"/>
      <c r="J5" s="203"/>
      <c r="K5" s="203"/>
      <c r="L5" s="203"/>
      <c r="M5" s="203"/>
      <c r="N5" s="203"/>
      <c r="O5" s="203"/>
      <c r="P5" s="203"/>
      <c r="Q5" s="203"/>
      <c r="R5" s="203"/>
      <c r="S5" s="203"/>
      <c r="T5" s="203"/>
      <c r="U5" s="203"/>
      <c r="V5" s="203"/>
      <c r="W5" s="203"/>
      <c r="X5" s="203"/>
      <c r="Y5" s="203"/>
      <c r="Z5" s="203"/>
    </row>
    <row r="7" spans="2:27" x14ac:dyDescent="0.35">
      <c r="B7" s="7"/>
      <c r="C7" s="7"/>
      <c r="D7" s="9"/>
      <c r="E7" s="204">
        <v>2018</v>
      </c>
      <c r="F7" s="204"/>
      <c r="G7" s="204"/>
      <c r="H7" s="204"/>
      <c r="I7" s="204"/>
      <c r="J7" s="204"/>
      <c r="K7" s="204"/>
      <c r="L7" s="204"/>
      <c r="M7" s="204"/>
      <c r="N7" s="204"/>
      <c r="O7" s="204"/>
      <c r="P7" s="204"/>
      <c r="Q7" s="204"/>
      <c r="R7" s="204"/>
      <c r="S7" s="204"/>
      <c r="T7" s="142"/>
      <c r="U7" s="142"/>
      <c r="V7" s="142"/>
      <c r="W7" s="142"/>
      <c r="X7" s="24"/>
      <c r="Z7" s="24"/>
      <c r="AA7" s="25"/>
    </row>
    <row r="8" spans="2:27" x14ac:dyDescent="0.35">
      <c r="B8" s="150" t="s">
        <v>31</v>
      </c>
      <c r="C8" s="143"/>
      <c r="D8" s="26"/>
      <c r="E8" s="143" t="s">
        <v>444</v>
      </c>
      <c r="F8" s="26"/>
      <c r="G8" s="143" t="s">
        <v>33</v>
      </c>
      <c r="H8" s="28"/>
      <c r="I8" s="143" t="s">
        <v>34</v>
      </c>
      <c r="J8" s="28"/>
      <c r="K8" s="143" t="s">
        <v>49</v>
      </c>
      <c r="L8" s="28"/>
      <c r="M8" s="143" t="s">
        <v>50</v>
      </c>
      <c r="N8" s="28"/>
      <c r="O8" s="119" t="s">
        <v>51</v>
      </c>
      <c r="P8" s="28"/>
      <c r="Q8" s="143" t="s">
        <v>52</v>
      </c>
      <c r="R8" s="28"/>
      <c r="S8" s="143" t="s">
        <v>53</v>
      </c>
      <c r="T8" s="28"/>
      <c r="U8" s="143" t="s">
        <v>54</v>
      </c>
      <c r="V8" s="28"/>
      <c r="W8" s="143" t="s">
        <v>55</v>
      </c>
      <c r="X8" s="28"/>
      <c r="Z8" s="127"/>
      <c r="AA8" s="27" t="s">
        <v>48</v>
      </c>
    </row>
    <row r="9" spans="2:27" ht="2.25" customHeight="1" x14ac:dyDescent="0.35">
      <c r="B9" s="29"/>
      <c r="C9" s="29"/>
      <c r="D9" s="26"/>
      <c r="E9" s="29"/>
      <c r="F9" s="26"/>
      <c r="G9" s="29"/>
      <c r="H9" s="28"/>
      <c r="I9" s="29"/>
      <c r="J9" s="28"/>
      <c r="K9" s="29"/>
      <c r="L9" s="28"/>
      <c r="M9" s="29"/>
      <c r="N9" s="28"/>
      <c r="O9" s="29"/>
      <c r="P9" s="28"/>
      <c r="Q9" s="29"/>
      <c r="R9" s="28"/>
      <c r="S9" s="29"/>
      <c r="T9" s="28"/>
      <c r="U9" s="29"/>
      <c r="V9" s="28"/>
      <c r="W9" s="29"/>
      <c r="X9" s="28"/>
      <c r="Z9" s="29"/>
      <c r="AA9" s="29"/>
    </row>
    <row r="10" spans="2:27" x14ac:dyDescent="0.35">
      <c r="B10" s="30" t="s">
        <v>44</v>
      </c>
      <c r="C10" s="31"/>
      <c r="D10" s="32"/>
      <c r="E10" s="33">
        <v>0</v>
      </c>
      <c r="F10" s="32"/>
      <c r="G10" s="33">
        <f>E25</f>
        <v>8706361.7385000009</v>
      </c>
      <c r="H10" s="34"/>
      <c r="I10" s="35">
        <f>G25</f>
        <v>18568780.422500003</v>
      </c>
      <c r="J10" s="34"/>
      <c r="K10" s="36">
        <f>I25</f>
        <v>48348185.40405</v>
      </c>
      <c r="L10" s="34"/>
      <c r="M10" s="36">
        <f>K25</f>
        <v>58683722.651349999</v>
      </c>
      <c r="N10" s="34"/>
      <c r="O10" s="36">
        <f>M25</f>
        <v>102806872.4472</v>
      </c>
      <c r="P10" s="34"/>
      <c r="Q10" s="36">
        <f>O25</f>
        <v>94985766.039049998</v>
      </c>
      <c r="R10" s="34"/>
      <c r="S10" s="36">
        <f>Q25</f>
        <v>99333847.227049991</v>
      </c>
      <c r="T10" s="34"/>
      <c r="U10" s="36">
        <f>S25</f>
        <v>152697711.78479999</v>
      </c>
      <c r="V10" s="34"/>
      <c r="W10" s="189">
        <f>U25</f>
        <v>142609964.81149998</v>
      </c>
      <c r="X10" s="34"/>
      <c r="Z10" s="127"/>
      <c r="AA10" s="33">
        <v>0</v>
      </c>
    </row>
    <row r="11" spans="2:27" ht="7.5" customHeight="1" x14ac:dyDescent="0.35">
      <c r="B11" s="38"/>
      <c r="C11" s="39"/>
      <c r="D11" s="32"/>
      <c r="E11" s="40"/>
      <c r="F11" s="32"/>
      <c r="G11" s="40"/>
      <c r="H11" s="41"/>
      <c r="I11" s="42"/>
      <c r="J11" s="41"/>
      <c r="K11" s="42"/>
      <c r="L11" s="41"/>
      <c r="M11" s="42"/>
      <c r="N11" s="41"/>
      <c r="O11" s="42"/>
      <c r="P11" s="41"/>
      <c r="Q11" s="43"/>
      <c r="R11" s="41"/>
      <c r="S11" s="42"/>
      <c r="T11" s="41"/>
      <c r="U11" s="42"/>
      <c r="V11" s="41"/>
      <c r="W11" s="42"/>
      <c r="X11" s="41"/>
      <c r="Z11" s="42"/>
      <c r="AA11" s="44"/>
    </row>
    <row r="12" spans="2:27" x14ac:dyDescent="0.35">
      <c r="B12" s="30" t="s">
        <v>56</v>
      </c>
      <c r="C12" s="31"/>
      <c r="D12" s="32"/>
      <c r="E12" s="33">
        <f>SUM(E13:E14)</f>
        <v>8750112.3000000007</v>
      </c>
      <c r="F12" s="32"/>
      <c r="G12" s="33">
        <f>SUM(G13:G14)</f>
        <v>10047775.200000001</v>
      </c>
      <c r="H12" s="34"/>
      <c r="I12" s="33">
        <f>SUM(I13:I14)</f>
        <v>30098943.690000001</v>
      </c>
      <c r="J12" s="34"/>
      <c r="K12" s="33">
        <f>SUM(K13:K14)</f>
        <v>13086138.539999999</v>
      </c>
      <c r="L12" s="34"/>
      <c r="M12" s="33">
        <f>SUM(M13:M14)</f>
        <v>62616834.830000006</v>
      </c>
      <c r="N12" s="34"/>
      <c r="O12" s="33">
        <f>SUM(O13:O14)</f>
        <v>685901.63</v>
      </c>
      <c r="P12" s="34"/>
      <c r="Q12" s="33">
        <f>SUM(Q13:Q14)</f>
        <v>11042070.399999999</v>
      </c>
      <c r="R12" s="34"/>
      <c r="S12" s="33">
        <f>SUM(S13:S14)</f>
        <v>66898732.450000003</v>
      </c>
      <c r="T12" s="34"/>
      <c r="U12" s="33">
        <f>SUM(U13:U14)</f>
        <v>1021490.66</v>
      </c>
      <c r="V12" s="34"/>
      <c r="W12" s="37"/>
      <c r="X12" s="34"/>
      <c r="Z12" s="127"/>
      <c r="AA12" s="33">
        <f>SUM(E12:X12)</f>
        <v>204247999.70000002</v>
      </c>
    </row>
    <row r="13" spans="2:27" ht="15" customHeight="1" x14ac:dyDescent="0.35">
      <c r="B13" s="45"/>
      <c r="C13" s="45" t="s">
        <v>57</v>
      </c>
      <c r="D13" s="46"/>
      <c r="E13" s="47">
        <v>8750112.3000000007</v>
      </c>
      <c r="F13" s="46"/>
      <c r="G13" s="47">
        <v>9973769.6900000013</v>
      </c>
      <c r="H13" s="48"/>
      <c r="I13" s="47">
        <v>29810000</v>
      </c>
      <c r="J13" s="48"/>
      <c r="K13" s="47">
        <v>12740674.34</v>
      </c>
      <c r="L13" s="48"/>
      <c r="M13" s="47">
        <v>62094203.120000005</v>
      </c>
      <c r="N13" s="48"/>
      <c r="O13" s="47">
        <v>0</v>
      </c>
      <c r="P13" s="48"/>
      <c r="Q13" s="47">
        <f>SUM('Donativos Recibidos'!G21,'Donativos Recibidos'!G27,'Donativos Recibidos'!G28)</f>
        <v>10447438.879999999</v>
      </c>
      <c r="R13" s="48"/>
      <c r="S13" s="47">
        <f>SUM('Donativos Recibidos'!G29:G35)</f>
        <v>66183801.670000002</v>
      </c>
      <c r="T13" s="48"/>
      <c r="U13" s="47">
        <v>0</v>
      </c>
      <c r="V13" s="48"/>
      <c r="W13" s="47">
        <v>0</v>
      </c>
      <c r="X13" s="48"/>
      <c r="Z13" s="47"/>
      <c r="AA13" s="44"/>
    </row>
    <row r="14" spans="2:27" ht="15" customHeight="1" x14ac:dyDescent="0.35">
      <c r="B14" s="45"/>
      <c r="C14" s="49" t="s">
        <v>46</v>
      </c>
      <c r="D14" s="46"/>
      <c r="E14" s="47">
        <v>0</v>
      </c>
      <c r="F14" s="46"/>
      <c r="G14" s="47">
        <v>74005.509999999995</v>
      </c>
      <c r="H14" s="50"/>
      <c r="I14" s="47">
        <v>288943.69</v>
      </c>
      <c r="J14" s="50"/>
      <c r="K14" s="47">
        <v>345464.2</v>
      </c>
      <c r="L14" s="50"/>
      <c r="M14" s="47">
        <v>522631.71</v>
      </c>
      <c r="N14" s="50"/>
      <c r="O14" s="47">
        <f>686133.63-200-32</f>
        <v>685901.63</v>
      </c>
      <c r="P14" s="50"/>
      <c r="Q14" s="43">
        <v>594631.52</v>
      </c>
      <c r="R14" s="50"/>
      <c r="S14" s="43">
        <v>714930.78</v>
      </c>
      <c r="T14" s="50"/>
      <c r="U14" s="43">
        <v>1021490.66</v>
      </c>
      <c r="V14" s="50"/>
      <c r="W14" s="42"/>
      <c r="X14" s="50"/>
      <c r="Z14" s="47"/>
      <c r="AA14" s="44"/>
    </row>
    <row r="15" spans="2:27" ht="7.5" customHeight="1" x14ac:dyDescent="0.35">
      <c r="B15" s="38"/>
      <c r="C15" s="39"/>
      <c r="D15" s="32"/>
      <c r="E15" s="40"/>
      <c r="F15" s="32"/>
      <c r="G15" s="40"/>
      <c r="H15" s="41"/>
      <c r="I15" s="42"/>
      <c r="J15" s="41"/>
      <c r="K15" s="43"/>
      <c r="L15" s="41"/>
      <c r="M15" s="42"/>
      <c r="N15" s="41"/>
      <c r="O15" s="42"/>
      <c r="P15" s="41"/>
      <c r="Q15" s="42"/>
      <c r="R15" s="41"/>
      <c r="S15" s="42"/>
      <c r="T15" s="41"/>
      <c r="U15" s="42"/>
      <c r="V15" s="41"/>
      <c r="W15" s="42"/>
      <c r="X15" s="41"/>
      <c r="Z15" s="42"/>
      <c r="AA15" s="44"/>
    </row>
    <row r="16" spans="2:27" x14ac:dyDescent="0.35">
      <c r="B16" s="30" t="s">
        <v>43</v>
      </c>
      <c r="C16" s="30"/>
      <c r="D16" s="51"/>
      <c r="E16" s="33">
        <f>SUM(E17:E20)</f>
        <v>0</v>
      </c>
      <c r="F16" s="51"/>
      <c r="G16" s="33">
        <f>SUM(G17:G20)</f>
        <v>135117.64000000001</v>
      </c>
      <c r="H16" s="33"/>
      <c r="I16" s="33">
        <f>SUM(I17:I20)</f>
        <v>169043.99</v>
      </c>
      <c r="J16" s="34"/>
      <c r="K16" s="33">
        <f>SUM(K17:K20)</f>
        <v>2685170.6</v>
      </c>
      <c r="L16" s="34"/>
      <c r="M16" s="33">
        <f>SUM(M17:M20)</f>
        <v>18180600.859999999</v>
      </c>
      <c r="N16" s="34"/>
      <c r="O16" s="33">
        <f>SUM(O17:O20)</f>
        <v>8503578.5299999993</v>
      </c>
      <c r="P16" s="34"/>
      <c r="Q16" s="33">
        <f>SUM(Q17:Q20)</f>
        <v>6638778.8599999994</v>
      </c>
      <c r="R16" s="34"/>
      <c r="S16" s="33">
        <f>SUM(S17:S20)</f>
        <v>13200374.229999999</v>
      </c>
      <c r="T16" s="34"/>
      <c r="U16" s="33">
        <f>SUM(U17:U20)</f>
        <v>11104130.180000002</v>
      </c>
      <c r="V16" s="34"/>
      <c r="W16" s="33">
        <f>SUM(W17:W20)</f>
        <v>16115571.975227499</v>
      </c>
      <c r="X16" s="34"/>
      <c r="Z16" s="127"/>
      <c r="AA16" s="33">
        <f>SUM(E16:X16)</f>
        <v>76732366.865227491</v>
      </c>
    </row>
    <row r="17" spans="2:29" ht="15" customHeight="1" x14ac:dyDescent="0.35">
      <c r="B17" s="45"/>
      <c r="C17" s="45" t="s">
        <v>36</v>
      </c>
      <c r="D17" s="46"/>
      <c r="E17" s="47">
        <v>0</v>
      </c>
      <c r="F17" s="46"/>
      <c r="G17" s="47">
        <f>SUM('Gastos Jojutla Infonavit'!L6:L10)</f>
        <v>135117.64000000001</v>
      </c>
      <c r="H17" s="48"/>
      <c r="I17" s="47">
        <f>SUM('Gastos Jojutla Infonavit'!L11:L17,'Gastos Jojutla Infonavit'!L21,'Gastos Jojutla Infonavit'!L25:L26)</f>
        <v>124883.37</v>
      </c>
      <c r="J17" s="48"/>
      <c r="K17" s="47">
        <f>SUM('Gastos Jojutla Infonavit'!L27,'Gastos Jojutla Infonavit'!L28,'Gastos Jojutla Infonavit'!L29,'Gastos Jojutla Infonavit'!L30,'Gastos Jojutla Infonavit'!L31,'Gastos Jojutla Infonavit'!L32,'Gastos Jojutla Infonavit'!L33,'Gastos Jojutla Infonavit'!L34,'Gastos Jojutla Infonavit'!L35,'Gastos Jojutla Infonavit'!L37,'Gastos Jojutla Infonavit'!L38,'Gastos Jojutla Infonavit'!L39,'Gastos Jojutla Infonavit'!L40,'Gastos Jojutla Infonavit'!L42,'Gastos Jojutla Infonavit'!L43,'Gastos Jojutla Infonavit'!L44,'Gastos Jojutla Infonavit'!L45,'Gastos Jojutla Infonavit'!L46,'Gastos Jojutla Infonavit'!L47,'Gastos Jojutla Infonavit'!L48,'Gastos Jojutla Infonavit'!L49,'Gastos Jojutla Infonavit'!L50,'Gastos Jojutla Infonavit'!L52,'Gastos Jojutla Infonavit'!L53,'Gastos Jojutla Infonavit'!L57,'Gastos Jojutla Infonavit'!L61,'Gastos Jojutla Infonavit'!L62,'Gastos Jojutla Infonavit'!L63)</f>
        <v>162323.51</v>
      </c>
      <c r="L17" s="48"/>
      <c r="M17" s="129">
        <f>SUM('Gastos Jojutla Infonavit'!L64:L77,'Gastos Jojutla Infonavit'!L81:L82,'Gastos Jojutla Infonavit'!L85:L94,'Gastos Jojutla Infonavit'!L97:L114,'Gastos Jojutla Infonavit'!L118:L121,'Gastos Jojutla Infonavit'!L125:L126,'Gastos Jojutla Infonavit'!L128,'Gastos Jojutla Infonavit'!L130)</f>
        <v>263963.07</v>
      </c>
      <c r="N17" s="48"/>
      <c r="O17" s="129">
        <f>SUM('Gastos Jojutla Infonavit'!L132,'Gastos Jojutla Infonavit'!L133,'Gastos Jojutla Infonavit'!L134,'Gastos Jojutla Infonavit'!L135,'Gastos Jojutla Infonavit'!L136,'Gastos Jojutla Infonavit'!L137,'Gastos Jojutla Infonavit'!L138,'Gastos Jojutla Infonavit'!L139,'Gastos Jojutla Infonavit'!L140,'Gastos Jojutla Infonavit'!L141,'Gastos Jojutla Infonavit'!L142,'Gastos Jojutla Infonavit'!L143,'Gastos Jojutla Infonavit'!L144,'Gastos Jojutla Infonavit'!L145,'Gastos Jojutla Infonavit'!L146,'Gastos Jojutla Infonavit'!L153,'Gastos Jojutla Infonavit'!L154,'Gastos Jojutla Infonavit'!L155,'Gastos Jojutla Infonavit'!L156,'Gastos Jojutla Infonavit'!L157,'Gastos Jojutla Infonavit'!L158,'Gastos Jojutla Infonavit'!L159,'Gastos Jojutla Infonavit'!L160,'Gastos Jojutla Infonavit'!L161,'Gastos Jojutla Infonavit'!L162,'Gastos Jojutla Infonavit'!L163,'Gastos Jojutla Infonavit'!L164,'Gastos Jojutla Infonavit'!L165,'Gastos Jojutla Infonavit'!L169,'Gastos Jojutla Infonavit'!L170,'Gastos Jojutla Infonavit'!L171,'Gastos Jojutla Infonavit'!L172,'Gastos Jojutla Infonavit'!L173,'Gastos Jojutla Infonavit'!L174,'Gastos Jojutla Infonavit'!L175,'Gastos Jojutla Infonavit'!L176,'Gastos Jojutla Infonavit'!L177,'Gastos Jojutla Infonavit'!L178,'Gastos Jojutla Infonavit'!L179,'Gastos Jojutla Infonavit'!L182,'Gastos Jojutla Infonavit'!L183,'Gastos Jojutla Infonavit'!L184,'Gastos Jojutla Infonavit'!L185,'Gastos Jojutla Infonavit'!L186,'Gastos Jojutla Infonavit'!L187)</f>
        <v>280741.48</v>
      </c>
      <c r="P17" s="48"/>
      <c r="Q17" s="129">
        <f>SUM('Gastos Jojutla Infonavit'!L194,'Gastos Jojutla Infonavit'!L196,'Gastos Jojutla Infonavit'!L197,'Gastos Jojutla Infonavit'!L198,'Gastos Jojutla Infonavit'!L199,'Gastos Jojutla Infonavit'!L200,'Gastos Jojutla Infonavit'!L201,'Gastos Jojutla Infonavit'!L202,'Gastos Jojutla Infonavit'!L203,'Gastos Jojutla Infonavit'!L204,'Gastos Jojutla Infonavit'!L205,'Gastos Jojutla Infonavit'!L206,'Gastos Jojutla Infonavit'!L207,'Gastos Jojutla Infonavit'!L211,'Gastos Jojutla Infonavit'!L212,'Gastos Jojutla Infonavit'!L213,'Gastos Jojutla Infonavit'!L214,'Gastos Jojutla Infonavit'!L215,'Gastos Jojutla Infonavit'!L216,'Gastos Jojutla Infonavit'!L219,'Gastos Jojutla Infonavit'!L224,'Gastos Jojutla Infonavit'!L225,'Gastos Jojutla Infonavit'!L226,'Gastos Jojutla Infonavit'!L227,'Gastos Jojutla Infonavit'!L230,'Gastos Jojutla Infonavit'!L231,'Gastos Jojutla Infonavit'!L232,'Gastos Jojutla Infonavit'!L233,'Gastos Jojutla Infonavit'!L234,'Gastos Jojutla Infonavit'!L235,'Gastos Jojutla Infonavit'!L241,'Gastos Jojutla Infonavit'!L242)</f>
        <v>285324.32</v>
      </c>
      <c r="R17" s="48"/>
      <c r="S17" s="129">
        <f>SUM('Gastos Jojutla Infonavit'!L257,'Gastos Jojutla Infonavit'!L258,'Gastos Jojutla Infonavit'!L259,'Gastos Jojutla Infonavit'!L260,'Gastos Jojutla Infonavit'!L261,'Gastos Jojutla Infonavit'!L262,'Gastos Jojutla Infonavit'!L263,'Gastos Jojutla Infonavit'!L264,'Gastos Jojutla Infonavit'!L265,'Gastos Jojutla Infonavit'!L266,'Gastos Jojutla Infonavit'!L275,'Gastos Jojutla Infonavit'!L276)</f>
        <v>253175.3</v>
      </c>
      <c r="T17" s="129"/>
      <c r="U17" s="129">
        <f>SUM('Gastos Jojutla Infonavit'!L279,'Gastos Jojutla Infonavit'!L291,'Gastos Jojutla Infonavit'!L292,'Gastos Jojutla Infonavit'!L309,'Gastos Jojutla Infonavit'!L310,'Gastos Jojutla Infonavit'!L311,'Gastos Jojutla Infonavit'!L312,'Gastos Jojutla Infonavit'!L313,'Gastos Jojutla Infonavit'!L314,'Gastos Jojutla Infonavit'!L315,'Gastos Jojutla Infonavit'!L316,'Gastos Jojutla Infonavit'!L317,'Gastos Jojutla Infonavit'!L318,'Gastos Jojutla Infonavit'!L319,'Gastos Jojutla Infonavit'!L320,'Gastos Jojutla Infonavit'!L321,'Gastos Jojutla Infonavit'!L322,'Gastos Jojutla Infonavit'!L323,'Gastos Jojutla Infonavit'!L332,'Gastos Jojutla Infonavit'!L333)</f>
        <v>284344.53999999998</v>
      </c>
      <c r="V17" s="48"/>
      <c r="W17" s="129">
        <f>SUM('Gastos Jojutla Infonavit'!L347,'Gastos Jojutla Infonavit'!L348,'Gastos Jojutla Infonavit'!L371,'Gastos Jojutla Infonavit'!L383,'Gastos Jojutla Infonavit'!L389,'Gastos Jojutla Infonavit'!L390,'Gastos Jojutla Infonavit'!L391,'Gastos Jojutla Infonavit'!L392,'Gastos Jojutla Infonavit'!L393,'Gastos Jojutla Infonavit'!L394,'Gastos Jojutla Infonavit'!L395,'Gastos Jojutla Infonavit'!L396,'Gastos Jojutla Infonavit'!L397,'Gastos Jojutla Infonavit'!L398,'Gastos Jojutla Infonavit'!L399,'Gastos Jojutla Infonavit'!L400,'Gastos Jojutla Infonavit'!L401,'Gastos Jojutla Infonavit'!L402,'Gastos Jojutla Infonavit'!L403,'Gastos Jojutla Infonavit'!L404,'Gastos Jojutla Infonavit'!L413,'Gastos Jojutla Infonavit'!L414)</f>
        <v>366525.40522750001</v>
      </c>
      <c r="X17" s="48"/>
      <c r="Z17" s="129"/>
      <c r="AA17" s="44"/>
    </row>
    <row r="18" spans="2:29" ht="15" customHeight="1" x14ac:dyDescent="0.35">
      <c r="B18" s="45"/>
      <c r="C18" s="49" t="s">
        <v>38</v>
      </c>
      <c r="D18" s="46"/>
      <c r="E18" s="47">
        <v>0</v>
      </c>
      <c r="F18" s="46"/>
      <c r="G18" s="47">
        <v>0</v>
      </c>
      <c r="H18" s="50"/>
      <c r="I18" s="47">
        <f>SUM('Gastos Jojutla Infonavit'!L18:L20,'Gastos Jojutla Infonavit'!L22:L24)</f>
        <v>44160.619999999995</v>
      </c>
      <c r="J18" s="50"/>
      <c r="K18" s="47">
        <f>SUM('Gastos Jojutla Infonavit'!L41,'Gastos Jojutla Infonavit'!L54:L56,'Gastos Jojutla Infonavit'!L58:L60)</f>
        <v>31848.130000000005</v>
      </c>
      <c r="L18" s="50"/>
      <c r="M18" s="129">
        <f>SUM('Gastos Jojutla Infonavit'!L78,'Gastos Jojutla Infonavit'!L115,'Gastos Jojutla Infonavit'!L116,'Gastos Jojutla Infonavit'!L117,'Gastos Jojutla Infonavit'!L122,'Gastos Jojutla Infonavit'!L123,'Gastos Jojutla Infonavit'!L127,'Gastos Jojutla Infonavit'!L124,'Gastos Jojutla Infonavit'!L129,'Gastos Jojutla Infonavit'!L131)</f>
        <v>62802.93</v>
      </c>
      <c r="N18" s="50"/>
      <c r="O18" s="129">
        <f>SUM('Gastos Jojutla Infonavit'!L180,'Gastos Jojutla Infonavit'!L181,'Gastos Jojutla Infonavit'!L188,'Gastos Jojutla Infonavit'!L189,'Gastos Jojutla Infonavit'!L190,'Gastos Jojutla Infonavit'!L191,'Gastos Jojutla Infonavit'!L192,'Gastos Jojutla Infonavit'!L193)</f>
        <v>35823.75</v>
      </c>
      <c r="P18" s="50"/>
      <c r="Q18" s="129">
        <f>SUM('Gastos Jojutla Infonavit'!L228,'Gastos Jojutla Infonavit'!L229,'Gastos Jojutla Infonavit'!L236,'Gastos Jojutla Infonavit'!L237,'Gastos Jojutla Infonavit'!L238,'Gastos Jojutla Infonavit'!L239,'Gastos Jojutla Infonavit'!L240)</f>
        <v>43952.81</v>
      </c>
      <c r="R18" s="50"/>
      <c r="S18" s="129">
        <f>SUM('Gastos Jojutla Infonavit'!L267,'Gastos Jojutla Infonavit'!L268,'Gastos Jojutla Infonavit'!L269,'Gastos Jojutla Infonavit'!L270,'Gastos Jojutla Infonavit'!L277,'Gastos Jojutla Infonavit'!L278)</f>
        <v>37364.15</v>
      </c>
      <c r="T18" s="129"/>
      <c r="U18" s="129">
        <f>SUM('Gastos Jojutla Infonavit'!L282,'Gastos Jojutla Infonavit'!L283,'Gastos Jojutla Infonavit'!L284,'Gastos Jojutla Infonavit'!L290,'Gastos Jojutla Infonavit'!L293,'Gastos Jojutla Infonavit'!L300,'Gastos Jojutla Infonavit'!L301,'Gastos Jojutla Infonavit'!L302,'Gastos Jojutla Infonavit'!L303,'Gastos Jojutla Infonavit'!L304,'Gastos Jojutla Infonavit'!L324,'Gastos Jojutla Infonavit'!L325,'Gastos Jojutla Infonavit'!L326,'Gastos Jojutla Infonavit'!L327,'Gastos Jojutla Infonavit'!L334,'Gastos Jojutla Infonavit'!L335)</f>
        <v>52396.92</v>
      </c>
      <c r="V18" s="50"/>
      <c r="W18" s="129">
        <f>SUM('Gastos Jojutla Infonavit'!L336,'Gastos Jojutla Infonavit'!L338,'Gastos Jojutla Infonavit'!L340,'Gastos Jojutla Infonavit'!L341,'Gastos Jojutla Infonavit'!L342,'Gastos Jojutla Infonavit'!L343,'Gastos Jojutla Infonavit'!L344,'Gastos Jojutla Infonavit'!L345,'Gastos Jojutla Infonavit'!L357,'Gastos Jojutla Infonavit'!L358,'Gastos Jojutla Infonavit'!L359,'Gastos Jojutla Infonavit'!L360,'Gastos Jojutla Infonavit'!L361,'Gastos Jojutla Infonavit'!L362,'Gastos Jojutla Infonavit'!L363,'Gastos Jojutla Infonavit'!L364,'Gastos Jojutla Infonavit'!L365,'Gastos Jojutla Infonavit'!L366,'Gastos Jojutla Infonavit'!L367,'Gastos Jojutla Infonavit'!L368,'Gastos Jojutla Infonavit'!L369,'Gastos Jojutla Infonavit'!L370,'Gastos Jojutla Infonavit'!L373,'Gastos Jojutla Infonavit'!L379,'Gastos Jojutla Infonavit'!L380,'Gastos Jojutla Infonavit'!L381,'Gastos Jojutla Infonavit'!L382,'Gastos Jojutla Infonavit'!L405,'Gastos Jojutla Infonavit'!L406,'Gastos Jojutla Infonavit'!L407,'Gastos Jojutla Infonavit'!L408,'Gastos Jojutla Infonavit'!L415,'Gastos Jojutla Infonavit'!L416)</f>
        <v>83461.45</v>
      </c>
      <c r="X18" s="50"/>
      <c r="Z18" s="129"/>
      <c r="AA18" s="44"/>
    </row>
    <row r="19" spans="2:29" ht="15" customHeight="1" x14ac:dyDescent="0.35">
      <c r="B19" s="45"/>
      <c r="C19" s="45" t="s">
        <v>439</v>
      </c>
      <c r="D19" s="46"/>
      <c r="E19" s="47">
        <v>0</v>
      </c>
      <c r="F19" s="46"/>
      <c r="G19" s="47">
        <v>0</v>
      </c>
      <c r="H19" s="50"/>
      <c r="I19" s="47">
        <v>0</v>
      </c>
      <c r="J19" s="48"/>
      <c r="K19" s="47">
        <f>SUM('Gastos Jojutla Infonavit'!L51)</f>
        <v>2142998.96</v>
      </c>
      <c r="L19" s="50"/>
      <c r="M19" s="129">
        <f>SUM('Gastos Jojutla Infonavit'!L83,'Gastos Jojutla Infonavit'!L95)</f>
        <v>16964392.140000001</v>
      </c>
      <c r="N19" s="50"/>
      <c r="O19" s="129">
        <f>SUM('Gastos Jojutla Infonavit'!L149:L151,'Gastos Jojutla Infonavit'!L168)</f>
        <v>7339571.8799999999</v>
      </c>
      <c r="P19" s="50"/>
      <c r="Q19" s="129">
        <f>SUM('Gastos Jojutla Infonavit'!L195,'Gastos Jojutla Infonavit'!L210,'Gastos Jojutla Infonavit'!L218,'Gastos Jojutla Infonavit'!L223)</f>
        <v>4827999.4399999995</v>
      </c>
      <c r="R19" s="50"/>
      <c r="S19" s="129">
        <f>SUM('Gastos Jojutla Infonavit'!L245,'Gastos Jojutla Infonavit'!L246,'Gastos Jojutla Infonavit'!L248,'Gastos Jojutla Infonavit'!L251,'Gastos Jojutla Infonavit'!L253,'Gastos Jojutla Infonavit'!L254)</f>
        <v>12261165</v>
      </c>
      <c r="T19" s="129"/>
      <c r="U19" s="129">
        <f>SUM('Gastos Jojutla Infonavit'!L280,'Gastos Jojutla Infonavit'!L287,'Gastos Jojutla Infonavit'!L289,'Gastos Jojutla Infonavit'!L296,'Gastos Jojutla Infonavit'!L297,'Gastos Jojutla Infonavit'!L298,'Gastos Jojutla Infonavit'!L299,'Gastos Jojutla Infonavit'!L306)</f>
        <v>9909446.870000001</v>
      </c>
      <c r="V19" s="50"/>
      <c r="W19" s="129">
        <f>SUM('Gastos Jojutla Infonavit'!L339,'Gastos Jojutla Infonavit'!L346,'Gastos Jojutla Infonavit'!L349,'Gastos Jojutla Infonavit'!L354,'Gastos Jojutla Infonavit'!L355,'Gastos Jojutla Infonavit'!L356,'Gastos Jojutla Infonavit'!L378,'Gastos Jojutla Infonavit'!L385,'Gastos Jojutla Infonavit'!L386,'Gastos Jojutla Infonavit'!L387)</f>
        <v>15017712.27</v>
      </c>
      <c r="X19" s="50"/>
      <c r="Z19" s="129"/>
    </row>
    <row r="20" spans="2:29" ht="15" customHeight="1" x14ac:dyDescent="0.35">
      <c r="B20" s="45"/>
      <c r="C20" s="49" t="s">
        <v>45</v>
      </c>
      <c r="D20" s="46"/>
      <c r="E20" s="47">
        <v>0</v>
      </c>
      <c r="F20" s="46"/>
      <c r="G20" s="47">
        <v>0</v>
      </c>
      <c r="H20" s="50"/>
      <c r="I20" s="47">
        <v>0</v>
      </c>
      <c r="J20" s="48"/>
      <c r="K20" s="47">
        <f>SUM('Gastos Jojutla Infonavit'!L36,)</f>
        <v>348000</v>
      </c>
      <c r="L20" s="50"/>
      <c r="M20" s="47">
        <f>SUM('Gastos Jojutla Infonavit'!L79,'Gastos Jojutla Infonavit'!L80,'Gastos Jojutla Infonavit'!L84,'Gastos Jojutla Infonavit'!L96)</f>
        <v>889442.72</v>
      </c>
      <c r="N20" s="50"/>
      <c r="O20" s="47">
        <f>SUM('Gastos Jojutla Infonavit'!L147,'Gastos Jojutla Infonavit'!L148,'Gastos Jojutla Infonavit'!L152,'Gastos Jojutla Infonavit'!L166,'Gastos Jojutla Infonavit'!L167)</f>
        <v>847441.42</v>
      </c>
      <c r="P20" s="50"/>
      <c r="Q20" s="129">
        <f>SUM('Gastos Jojutla Infonavit'!L208,'Gastos Jojutla Infonavit'!L209,'Gastos Jojutla Infonavit'!L217,'Gastos Jojutla Infonavit'!L220,'Gastos Jojutla Infonavit'!L221,'Gastos Jojutla Infonavit'!L222,'Gastos Jojutla Infonavit'!L243,'Gastos Jojutla Infonavit'!L244)</f>
        <v>1481502.2900000005</v>
      </c>
      <c r="R20" s="50"/>
      <c r="S20" s="129">
        <f>SUM('Gastos Jojutla Infonavit'!L247,'Gastos Jojutla Infonavit'!L249,'Gastos Jojutla Infonavit'!L250,'Gastos Jojutla Infonavit'!L252,'Gastos Jojutla Infonavit'!L255,'Gastos Jojutla Infonavit'!L256,'Gastos Jojutla Infonavit'!L271,'Gastos Jojutla Infonavit'!L272,'Gastos Jojutla Infonavit'!L274,'Gastos Jojutla Infonavit'!L273)</f>
        <v>648669.78</v>
      </c>
      <c r="T20" s="129"/>
      <c r="U20" s="129">
        <f>SUM('Gastos Jojutla Infonavit'!L281,'Gastos Jojutla Infonavit'!L285,'Gastos Jojutla Infonavit'!L286,'Gastos Jojutla Infonavit'!L288,'Gastos Jojutla Infonavit'!L294,'Gastos Jojutla Infonavit'!L295,'Gastos Jojutla Infonavit'!L305,'Gastos Jojutla Infonavit'!L307,'Gastos Jojutla Infonavit'!L308,'Gastos Jojutla Infonavit'!L328,'Gastos Jojutla Infonavit'!L329,'Gastos Jojutla Infonavit'!L330,'Gastos Jojutla Infonavit'!L331)</f>
        <v>857941.84999999986</v>
      </c>
      <c r="V20" s="50"/>
      <c r="W20" s="129">
        <f>SUM('Gastos Jojutla Infonavit'!L337,'Gastos Jojutla Infonavit'!L350,'Gastos Jojutla Infonavit'!L351,'Gastos Jojutla Infonavit'!L352,'Gastos Jojutla Infonavit'!L353,'Gastos Jojutla Infonavit'!L372,'Gastos Jojutla Infonavit'!L374,'Gastos Jojutla Infonavit'!L375,'Gastos Jojutla Infonavit'!L376,'Gastos Jojutla Infonavit'!L377,'Gastos Jojutla Infonavit'!L384,'Gastos Jojutla Infonavit'!L388,'Gastos Jojutla Infonavit'!L409,'Gastos Jojutla Infonavit'!L410,'Gastos Jojutla Infonavit'!L411,'Gastos Jojutla Infonavit'!L412)</f>
        <v>647872.85000000009</v>
      </c>
      <c r="X20" s="50"/>
      <c r="Z20" s="47"/>
    </row>
    <row r="21" spans="2:29" ht="7.5" customHeight="1" x14ac:dyDescent="0.35">
      <c r="B21" s="45"/>
      <c r="C21" s="39"/>
      <c r="D21" s="46"/>
      <c r="E21" s="47"/>
      <c r="F21" s="46"/>
      <c r="G21" s="47"/>
      <c r="H21" s="50"/>
      <c r="I21" s="47"/>
      <c r="J21" s="48"/>
      <c r="K21" s="47"/>
      <c r="L21" s="50"/>
      <c r="M21" s="47"/>
      <c r="N21" s="50"/>
      <c r="O21" s="47"/>
      <c r="P21" s="50"/>
      <c r="Q21" s="152"/>
      <c r="R21" s="50"/>
      <c r="S21" s="130"/>
      <c r="T21" s="50"/>
      <c r="U21" s="130"/>
      <c r="V21" s="50"/>
      <c r="W21" s="130"/>
      <c r="X21" s="50"/>
      <c r="Z21" s="47"/>
      <c r="AA21" s="44"/>
    </row>
    <row r="22" spans="2:29" ht="15" customHeight="1" x14ac:dyDescent="0.35">
      <c r="B22" s="30" t="s">
        <v>798</v>
      </c>
      <c r="C22" s="30"/>
      <c r="D22" s="46"/>
      <c r="E22" s="33"/>
      <c r="F22" s="46"/>
      <c r="G22" s="33"/>
      <c r="H22" s="50"/>
      <c r="I22" s="33"/>
      <c r="J22" s="48"/>
      <c r="K22" s="33"/>
      <c r="L22" s="50"/>
      <c r="M22" s="33"/>
      <c r="N22" s="50"/>
      <c r="O22" s="33"/>
      <c r="P22" s="50"/>
      <c r="Q22" s="33"/>
      <c r="R22" s="50"/>
      <c r="S22" s="33"/>
      <c r="T22" s="50"/>
      <c r="U22" s="33"/>
      <c r="V22" s="50"/>
      <c r="W22" s="33"/>
      <c r="X22" s="50"/>
      <c r="Z22" s="47"/>
      <c r="AA22" s="33"/>
    </row>
    <row r="23" spans="2:29" x14ac:dyDescent="0.35">
      <c r="B23" s="52"/>
      <c r="C23" s="45" t="s">
        <v>795</v>
      </c>
      <c r="D23" s="54"/>
      <c r="E23" s="153">
        <f>(+E13+E14)*0.005</f>
        <v>43750.561500000003</v>
      </c>
      <c r="F23" s="154"/>
      <c r="G23" s="153">
        <f>(+G13+G14)*0.005</f>
        <v>50238.876000000004</v>
      </c>
      <c r="H23" s="155"/>
      <c r="I23" s="153">
        <f>(+I13+I14)*0.005</f>
        <v>150494.71845000001</v>
      </c>
      <c r="J23" s="155"/>
      <c r="K23" s="153">
        <f>(+K13+K14)*0.005</f>
        <v>65430.6927</v>
      </c>
      <c r="L23" s="155"/>
      <c r="M23" s="153">
        <f>(+M13+M14)*0.005</f>
        <v>313084.17415000004</v>
      </c>
      <c r="N23" s="155"/>
      <c r="O23" s="153">
        <f>(+O13+O14)*0.005</f>
        <v>3429.5081500000001</v>
      </c>
      <c r="P23" s="155"/>
      <c r="Q23" s="153">
        <f>(+Q13+Q14)*0.005</f>
        <v>55210.351999999992</v>
      </c>
      <c r="R23" s="50"/>
      <c r="S23" s="153">
        <f>(+S13+S14)*0.005</f>
        <v>334493.66224999999</v>
      </c>
      <c r="T23" s="50"/>
      <c r="U23" s="153">
        <f>(+U13+U14)*0.005</f>
        <v>5107.4533000000001</v>
      </c>
      <c r="V23" s="50"/>
      <c r="W23" s="153">
        <f>(+W13+W14)*0.005</f>
        <v>0</v>
      </c>
      <c r="X23" s="50"/>
      <c r="Y23" s="47"/>
      <c r="Z23" s="47"/>
      <c r="AA23" s="34">
        <f>SUM(E23:X23)</f>
        <v>1021239.9985000001</v>
      </c>
      <c r="AB23" s="57"/>
      <c r="AC23" s="58"/>
    </row>
    <row r="24" spans="2:29" ht="7.5" customHeight="1" x14ac:dyDescent="0.35">
      <c r="B24" s="52"/>
      <c r="C24" s="53"/>
      <c r="D24" s="54"/>
      <c r="E24" s="55"/>
      <c r="F24" s="54"/>
      <c r="G24" s="55"/>
      <c r="H24" s="56"/>
      <c r="I24" s="57"/>
      <c r="J24" s="56"/>
      <c r="K24" s="57"/>
      <c r="L24" s="56"/>
      <c r="M24" s="57"/>
      <c r="N24" s="56"/>
      <c r="O24" s="57"/>
      <c r="P24" s="56"/>
      <c r="Q24" s="57"/>
      <c r="R24" s="56"/>
      <c r="S24" s="57"/>
      <c r="T24" s="56"/>
      <c r="U24" s="57"/>
      <c r="V24" s="56"/>
      <c r="W24" s="57"/>
      <c r="X24" s="56"/>
      <c r="Z24" s="57"/>
      <c r="AA24" s="58"/>
    </row>
    <row r="25" spans="2:29" ht="14.5" customHeight="1" x14ac:dyDescent="0.35">
      <c r="B25" s="151" t="s">
        <v>47</v>
      </c>
      <c r="C25" s="144"/>
      <c r="D25" s="59"/>
      <c r="E25" s="60">
        <f>+E10+E12-E16-E23</f>
        <v>8706361.7385000009</v>
      </c>
      <c r="F25" s="59"/>
      <c r="G25" s="60">
        <f>+G10+G12-G16-G23</f>
        <v>18568780.422500003</v>
      </c>
      <c r="H25" s="61"/>
      <c r="I25" s="60">
        <f>+I10+I12-I16-I23</f>
        <v>48348185.40405</v>
      </c>
      <c r="J25" s="61"/>
      <c r="K25" s="60">
        <f>+K10+K12-K16-K23</f>
        <v>58683722.651349999</v>
      </c>
      <c r="L25" s="61"/>
      <c r="M25" s="60">
        <f>+M10+M12-M16-M23</f>
        <v>102806872.4472</v>
      </c>
      <c r="N25" s="61"/>
      <c r="O25" s="60">
        <f>+O10+O12-O16-O23</f>
        <v>94985766.039049998</v>
      </c>
      <c r="P25" s="61"/>
      <c r="Q25" s="60">
        <f>+Q10+Q12-Q16-Q23</f>
        <v>99333847.227049991</v>
      </c>
      <c r="R25" s="61"/>
      <c r="S25" s="60">
        <f>+S10+S12-S16-S23</f>
        <v>152697711.78479999</v>
      </c>
      <c r="T25" s="61"/>
      <c r="U25" s="60">
        <f>+U10+U12-U16-U23</f>
        <v>142609964.81149998</v>
      </c>
      <c r="V25" s="61"/>
      <c r="W25" s="57"/>
      <c r="X25" s="61"/>
      <c r="Z25" s="57"/>
      <c r="AA25" s="60">
        <f>+AA10+AA12-AA16-AA23</f>
        <v>126494392.83627252</v>
      </c>
    </row>
    <row r="26" spans="2:29" x14ac:dyDescent="0.35">
      <c r="B26" s="7"/>
      <c r="C26" s="7"/>
      <c r="D26" s="9"/>
      <c r="E26" s="8"/>
      <c r="F26" s="9"/>
      <c r="G26" s="8"/>
      <c r="H26" s="11"/>
      <c r="I26" s="7"/>
      <c r="J26" s="11"/>
      <c r="K26" s="7"/>
      <c r="L26" s="11"/>
      <c r="M26" s="7"/>
      <c r="N26" s="11"/>
      <c r="O26" s="7"/>
      <c r="P26" s="11"/>
      <c r="Q26" s="7"/>
      <c r="R26" s="11"/>
      <c r="S26" s="7"/>
      <c r="T26" s="11"/>
      <c r="U26" s="7"/>
      <c r="V26" s="11"/>
      <c r="W26" s="7"/>
      <c r="X26" s="11"/>
      <c r="Z26" s="7"/>
    </row>
    <row r="27" spans="2:29" x14ac:dyDescent="0.35">
      <c r="K27" s="116"/>
    </row>
    <row r="28" spans="2:29" x14ac:dyDescent="0.35">
      <c r="G28" s="116"/>
      <c r="M28" s="116"/>
      <c r="O28" s="116"/>
      <c r="S28" s="116"/>
      <c r="Z28" s="116"/>
    </row>
    <row r="29" spans="2:29" x14ac:dyDescent="0.35">
      <c r="G29" s="156"/>
      <c r="M29" s="116"/>
      <c r="O29" s="116"/>
      <c r="Z29" s="116"/>
    </row>
  </sheetData>
  <mergeCells count="2">
    <mergeCell ref="B2:Z5"/>
    <mergeCell ref="E7:S7"/>
  </mergeCells>
  <pageMargins left="0.7" right="0.7" top="0.75" bottom="0.75" header="0.3" footer="0.3"/>
  <pageSetup orientation="portrait" r:id="rId1"/>
  <ignoredErrors>
    <ignoredError sqref="I17:I1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A17"/>
  <sheetViews>
    <sheetView showGridLines="0" topLeftCell="D1" workbookViewId="0">
      <selection activeCell="I19" sqref="I19"/>
    </sheetView>
  </sheetViews>
  <sheetFormatPr baseColWidth="10" defaultRowHeight="14.5" x14ac:dyDescent="0.35"/>
  <cols>
    <col min="2" max="2" width="4.81640625" customWidth="1"/>
    <col min="3" max="3" width="32.453125" bestFit="1" customWidth="1"/>
    <col min="4" max="4" width="2.7265625" style="10" customWidth="1"/>
    <col min="5" max="5" width="15.26953125" bestFit="1" customWidth="1"/>
    <col min="6" max="6" width="2.7265625" style="10" customWidth="1"/>
    <col min="7" max="7" width="15.26953125" bestFit="1" customWidth="1"/>
    <col min="8" max="8" width="2.7265625" style="12" customWidth="1"/>
    <col min="9" max="9" width="15.26953125" bestFit="1" customWidth="1"/>
    <col min="10" max="10" width="2.7265625" style="12" customWidth="1"/>
    <col min="11" max="11" width="16.1796875" bestFit="1" customWidth="1"/>
    <col min="12" max="12" width="2.7265625" style="12" customWidth="1"/>
    <col min="13" max="13" width="14.81640625" bestFit="1" customWidth="1"/>
    <col min="14" max="14" width="2.7265625" style="12" customWidth="1"/>
    <col min="15" max="15" width="14.81640625" bestFit="1" customWidth="1"/>
    <col min="16" max="16" width="2.7265625" style="12" customWidth="1"/>
    <col min="17" max="17" width="14.1796875" customWidth="1"/>
    <col min="18" max="18" width="2.7265625" style="12" customWidth="1"/>
    <col min="19" max="19" width="15.26953125" customWidth="1"/>
    <col min="20" max="20" width="2.7265625" style="12" customWidth="1"/>
    <col min="21" max="21" width="11.453125" customWidth="1"/>
    <col min="22" max="22" width="2.7265625" style="12" customWidth="1"/>
    <col min="23" max="23" width="11.453125" customWidth="1"/>
    <col min="24" max="24" width="2.7265625" style="12" customWidth="1"/>
    <col min="25" max="25" width="11.54296875" customWidth="1"/>
    <col min="26" max="26" width="2.26953125" customWidth="1"/>
    <col min="27" max="27" width="18.453125" customWidth="1"/>
  </cols>
  <sheetData>
    <row r="2" spans="2:27" ht="14.5" customHeight="1" x14ac:dyDescent="0.35">
      <c r="B2" s="203" t="s">
        <v>903</v>
      </c>
      <c r="C2" s="203"/>
      <c r="D2" s="203"/>
      <c r="E2" s="203"/>
      <c r="F2" s="203"/>
      <c r="G2" s="203"/>
      <c r="H2" s="203"/>
      <c r="I2" s="203"/>
      <c r="J2" s="203"/>
      <c r="K2" s="203"/>
      <c r="L2" s="203"/>
      <c r="M2" s="203"/>
      <c r="N2" s="203"/>
      <c r="O2" s="203"/>
      <c r="P2" s="203"/>
      <c r="Q2" s="203"/>
    </row>
    <row r="3" spans="2:27" x14ac:dyDescent="0.35">
      <c r="B3" s="203"/>
      <c r="C3" s="203"/>
      <c r="D3" s="203"/>
      <c r="E3" s="203"/>
      <c r="F3" s="203"/>
      <c r="G3" s="203"/>
      <c r="H3" s="203"/>
      <c r="I3" s="203"/>
      <c r="J3" s="203"/>
      <c r="K3" s="203"/>
      <c r="L3" s="203"/>
      <c r="M3" s="203"/>
      <c r="N3" s="203"/>
      <c r="O3" s="203"/>
      <c r="P3" s="203"/>
      <c r="Q3" s="203"/>
    </row>
    <row r="4" spans="2:27" x14ac:dyDescent="0.35">
      <c r="B4" s="203"/>
      <c r="C4" s="203"/>
      <c r="D4" s="203"/>
      <c r="E4" s="203"/>
      <c r="F4" s="203"/>
      <c r="G4" s="203"/>
      <c r="H4" s="203"/>
      <c r="I4" s="203"/>
      <c r="J4" s="203"/>
      <c r="K4" s="203"/>
      <c r="L4" s="203"/>
      <c r="M4" s="203"/>
      <c r="N4" s="203"/>
      <c r="O4" s="203"/>
      <c r="P4" s="203"/>
      <c r="Q4" s="203"/>
    </row>
    <row r="5" spans="2:27" x14ac:dyDescent="0.35">
      <c r="B5" s="203"/>
      <c r="C5" s="203"/>
      <c r="D5" s="203"/>
      <c r="E5" s="203"/>
      <c r="F5" s="203"/>
      <c r="G5" s="203"/>
      <c r="H5" s="203"/>
      <c r="I5" s="203"/>
      <c r="J5" s="203"/>
      <c r="K5" s="203"/>
      <c r="L5" s="203"/>
      <c r="M5" s="203"/>
      <c r="N5" s="203"/>
      <c r="O5" s="203"/>
      <c r="P5" s="203"/>
      <c r="Q5" s="203"/>
    </row>
    <row r="7" spans="2:27" x14ac:dyDescent="0.35">
      <c r="B7" s="7"/>
      <c r="C7" s="7"/>
      <c r="D7" s="9"/>
      <c r="E7" s="204">
        <v>2018</v>
      </c>
      <c r="F7" s="204"/>
      <c r="G7" s="204"/>
      <c r="H7" s="204"/>
      <c r="I7" s="204"/>
      <c r="J7" s="204"/>
      <c r="K7" s="204"/>
      <c r="L7" s="204"/>
      <c r="M7" s="204"/>
      <c r="N7" s="204"/>
      <c r="O7" s="204"/>
      <c r="P7" s="204"/>
      <c r="Q7" s="204"/>
      <c r="R7" s="142"/>
      <c r="S7" s="142"/>
      <c r="T7" s="142"/>
      <c r="U7" s="142"/>
      <c r="V7" s="142"/>
      <c r="W7" s="142"/>
      <c r="X7" s="24"/>
      <c r="Z7" s="24"/>
      <c r="AA7" s="25"/>
    </row>
    <row r="8" spans="2:27" x14ac:dyDescent="0.35">
      <c r="B8" s="143" t="s">
        <v>31</v>
      </c>
      <c r="C8" s="143"/>
      <c r="D8" s="26"/>
      <c r="E8" s="143" t="s">
        <v>444</v>
      </c>
      <c r="F8" s="26"/>
      <c r="G8" s="143" t="s">
        <v>33</v>
      </c>
      <c r="H8" s="28"/>
      <c r="I8" s="143" t="s">
        <v>34</v>
      </c>
      <c r="J8" s="28"/>
      <c r="K8" s="143" t="s">
        <v>49</v>
      </c>
      <c r="L8" s="28"/>
      <c r="M8" s="143" t="s">
        <v>50</v>
      </c>
      <c r="N8" s="28"/>
      <c r="O8" s="128" t="s">
        <v>51</v>
      </c>
      <c r="P8" s="28"/>
      <c r="Q8" s="143" t="s">
        <v>52</v>
      </c>
      <c r="R8" s="28"/>
      <c r="S8" s="143" t="s">
        <v>53</v>
      </c>
      <c r="T8" s="28"/>
      <c r="U8" s="29" t="s">
        <v>54</v>
      </c>
      <c r="V8" s="28"/>
      <c r="W8" s="29" t="s">
        <v>55</v>
      </c>
      <c r="X8" s="28"/>
      <c r="Z8" s="127"/>
      <c r="AA8" s="128" t="s">
        <v>48</v>
      </c>
    </row>
    <row r="9" spans="2:27" ht="2.25" customHeight="1" x14ac:dyDescent="0.35">
      <c r="B9" s="29"/>
      <c r="C9" s="29"/>
      <c r="D9" s="26"/>
      <c r="E9" s="29"/>
      <c r="F9" s="26"/>
      <c r="G9" s="29"/>
      <c r="H9" s="28"/>
      <c r="I9" s="29"/>
      <c r="J9" s="28"/>
      <c r="K9" s="29"/>
      <c r="L9" s="28"/>
      <c r="M9" s="29"/>
      <c r="N9" s="28"/>
      <c r="O9" s="29"/>
      <c r="P9" s="28"/>
      <c r="Q9" s="29"/>
      <c r="R9" s="28"/>
      <c r="S9" s="29"/>
      <c r="T9" s="28"/>
      <c r="U9" s="29"/>
      <c r="V9" s="28"/>
      <c r="W9" s="29"/>
      <c r="X9" s="28"/>
      <c r="Z9" s="29"/>
      <c r="AA9" s="29"/>
    </row>
    <row r="10" spans="2:27" x14ac:dyDescent="0.35">
      <c r="B10" s="30" t="s">
        <v>56</v>
      </c>
      <c r="C10" s="31"/>
      <c r="D10" s="32"/>
      <c r="E10" s="33">
        <f>SUM(E11:E12)</f>
        <v>8750112.3000000007</v>
      </c>
      <c r="F10" s="32"/>
      <c r="G10" s="33">
        <f>SUM(G11:G12)</f>
        <v>10047775.200000001</v>
      </c>
      <c r="H10" s="34"/>
      <c r="I10" s="33">
        <f>SUM(I11:I12)</f>
        <v>30098943.690000001</v>
      </c>
      <c r="J10" s="34"/>
      <c r="K10" s="33">
        <f>SUM(K11:K12)</f>
        <v>13086138.539999999</v>
      </c>
      <c r="L10" s="34"/>
      <c r="M10" s="33">
        <f>SUM(M11:M12)</f>
        <v>62616834.830000006</v>
      </c>
      <c r="N10" s="34"/>
      <c r="O10" s="33">
        <f>SUM(O11:O12)</f>
        <v>685901.63</v>
      </c>
      <c r="P10" s="34"/>
      <c r="Q10" s="157">
        <v>11042070.399999999</v>
      </c>
      <c r="R10" s="34"/>
      <c r="S10" s="157">
        <v>66898732.450000003</v>
      </c>
      <c r="T10" s="34"/>
      <c r="U10" s="37"/>
      <c r="V10" s="34"/>
      <c r="W10" s="37"/>
      <c r="X10" s="34"/>
      <c r="Z10" s="33"/>
      <c r="AA10" s="33">
        <f>SUM(E10:X10)</f>
        <v>203226509.04000002</v>
      </c>
    </row>
    <row r="11" spans="2:27" ht="15" customHeight="1" x14ac:dyDescent="0.35">
      <c r="B11" s="45"/>
      <c r="C11" s="45" t="s">
        <v>57</v>
      </c>
      <c r="D11" s="46"/>
      <c r="E11" s="47">
        <v>8750112.3000000007</v>
      </c>
      <c r="F11" s="46"/>
      <c r="G11" s="47">
        <v>9973769.6900000013</v>
      </c>
      <c r="H11" s="48"/>
      <c r="I11" s="47">
        <v>29810000</v>
      </c>
      <c r="J11" s="48"/>
      <c r="K11" s="47">
        <v>12740674.34</v>
      </c>
      <c r="L11" s="48"/>
      <c r="M11" s="47">
        <v>62094203.120000005</v>
      </c>
      <c r="N11" s="48"/>
      <c r="O11" s="47">
        <v>0</v>
      </c>
      <c r="P11" s="48"/>
      <c r="Q11" s="47">
        <v>10447438.879999999</v>
      </c>
      <c r="R11" s="48"/>
      <c r="S11" s="47">
        <v>66183801.670000002</v>
      </c>
      <c r="T11" s="48"/>
      <c r="U11" s="47"/>
      <c r="V11" s="48"/>
      <c r="W11" s="47"/>
      <c r="X11" s="48"/>
      <c r="Z11" s="47"/>
      <c r="AA11" s="44"/>
    </row>
    <row r="12" spans="2:27" ht="15" customHeight="1" x14ac:dyDescent="0.35">
      <c r="B12" s="45"/>
      <c r="C12" s="49" t="s">
        <v>46</v>
      </c>
      <c r="D12" s="46"/>
      <c r="E12" s="47">
        <v>0</v>
      </c>
      <c r="F12" s="46"/>
      <c r="G12" s="47">
        <v>74005.509999999995</v>
      </c>
      <c r="H12" s="50"/>
      <c r="I12" s="47">
        <v>288943.69</v>
      </c>
      <c r="J12" s="50"/>
      <c r="K12" s="47">
        <v>345464.2</v>
      </c>
      <c r="L12" s="50"/>
      <c r="M12" s="47">
        <v>522631.71</v>
      </c>
      <c r="N12" s="50"/>
      <c r="O12" s="47">
        <v>685901.63</v>
      </c>
      <c r="P12" s="50"/>
      <c r="Q12" s="43">
        <v>594631.52</v>
      </c>
      <c r="R12" s="50"/>
      <c r="S12" s="43">
        <v>714930.78</v>
      </c>
      <c r="T12" s="50"/>
      <c r="U12" s="42"/>
      <c r="V12" s="50"/>
      <c r="W12" s="42"/>
      <c r="X12" s="50"/>
      <c r="Z12" s="47"/>
      <c r="AA12" s="44"/>
    </row>
    <row r="13" spans="2:27" ht="7.5" customHeight="1" x14ac:dyDescent="0.35">
      <c r="B13" s="38"/>
      <c r="C13" s="39"/>
      <c r="D13" s="32"/>
      <c r="E13" s="40"/>
      <c r="F13" s="32"/>
      <c r="G13" s="40"/>
      <c r="H13" s="41"/>
      <c r="I13" s="42"/>
      <c r="J13" s="41"/>
      <c r="K13" s="43"/>
      <c r="L13" s="41"/>
      <c r="M13" s="42"/>
      <c r="N13" s="41"/>
      <c r="O13" s="42"/>
      <c r="P13" s="41"/>
      <c r="Q13" s="42"/>
      <c r="R13" s="41"/>
      <c r="S13" s="42"/>
      <c r="T13" s="41"/>
      <c r="U13" s="42"/>
      <c r="V13" s="41"/>
      <c r="W13" s="42"/>
      <c r="X13" s="41"/>
      <c r="Z13" s="42"/>
      <c r="AA13" s="44"/>
    </row>
    <row r="14" spans="2:27" x14ac:dyDescent="0.35">
      <c r="B14" s="7"/>
      <c r="C14" s="7"/>
      <c r="D14" s="9"/>
      <c r="E14" s="8"/>
      <c r="F14" s="9"/>
      <c r="G14" s="8"/>
      <c r="H14" s="11"/>
      <c r="I14" s="7"/>
      <c r="J14" s="11"/>
      <c r="K14" s="7"/>
      <c r="L14" s="11"/>
      <c r="M14" s="7"/>
      <c r="N14" s="11"/>
      <c r="O14" s="7"/>
      <c r="P14" s="11"/>
      <c r="Q14" s="7"/>
      <c r="R14" s="11"/>
      <c r="S14" s="7"/>
      <c r="T14" s="11"/>
      <c r="U14" s="7"/>
      <c r="V14" s="11"/>
      <c r="W14" s="7"/>
      <c r="X14" s="11"/>
      <c r="Z14" s="7"/>
    </row>
    <row r="15" spans="2:27" x14ac:dyDescent="0.35">
      <c r="K15" s="116"/>
    </row>
    <row r="16" spans="2:27" x14ac:dyDescent="0.35">
      <c r="G16" s="116"/>
      <c r="M16" s="116"/>
      <c r="O16" s="116"/>
      <c r="Z16" s="116"/>
    </row>
    <row r="17" spans="13:26" x14ac:dyDescent="0.35">
      <c r="M17" s="116"/>
      <c r="O17" s="116"/>
      <c r="Z17" s="116"/>
    </row>
  </sheetData>
  <mergeCells count="2">
    <mergeCell ref="B2:Q5"/>
    <mergeCell ref="E7:Q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Gastos Jojutla Infonavit</vt:lpstr>
      <vt:lpstr>Donativos Recibidos</vt:lpstr>
      <vt:lpstr>Resumen Agregado de Gastos </vt:lpstr>
      <vt:lpstr>Rendimientos y Donativos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Berenice</dc:creator>
  <cp:lastModifiedBy>Adriana</cp:lastModifiedBy>
  <dcterms:created xsi:type="dcterms:W3CDTF">2018-07-23T23:39:18Z</dcterms:created>
  <dcterms:modified xsi:type="dcterms:W3CDTF">2022-05-18T00:17:20Z</dcterms:modified>
</cp:coreProperties>
</file>