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Adriana\Downloads\"/>
    </mc:Choice>
  </mc:AlternateContent>
  <xr:revisionPtr revIDLastSave="0" documentId="13_ncr:1_{C5AEC0A1-A8C6-476E-B840-7B33CB8F3C0A}" xr6:coauthVersionLast="36" xr6:coauthVersionMax="36" xr10:uidLastSave="{00000000-0000-0000-0000-000000000000}"/>
  <bookViews>
    <workbookView xWindow="0" yWindow="0" windowWidth="19200" windowHeight="6930" xr2:uid="{00000000-000D-0000-FFFF-FFFF00000000}"/>
  </bookViews>
  <sheets>
    <sheet name="Gastos Jojutla Infonavit" sheetId="2" r:id="rId1"/>
    <sheet name="Donativos Recibidos" sheetId="6" r:id="rId2"/>
    <sheet name="Resumen Agregado de Gastos " sheetId="4" r:id="rId3"/>
    <sheet name="Rendimientos y Donativos" sheetId="7" state="hidden" r:id="rId4"/>
  </sheets>
  <definedNames>
    <definedName name="_xlnm._FilterDatabase" localSheetId="1" hidden="1">'Donativos Recibidos'!$B$8:$I$35</definedName>
    <definedName name="_xlnm._FilterDatabase" localSheetId="0" hidden="1">'Gastos Jojutla Infonavit'!$B$5:$P$278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9" i="4" l="1"/>
  <c r="S13" i="4"/>
  <c r="S23" i="4" s="1"/>
  <c r="G37" i="6"/>
  <c r="S12" i="4" l="1"/>
  <c r="L278" i="2"/>
  <c r="L276" i="2"/>
  <c r="L274" i="2"/>
  <c r="L272" i="2"/>
  <c r="S20" i="4" s="1"/>
  <c r="L270" i="2"/>
  <c r="L268" i="2"/>
  <c r="S18" i="4" s="1"/>
  <c r="L266" i="2"/>
  <c r="L264" i="2"/>
  <c r="L262" i="2"/>
  <c r="L260" i="2"/>
  <c r="S17" i="4" l="1"/>
  <c r="S16" i="4" s="1"/>
  <c r="L23" i="2"/>
  <c r="Z23" i="2" l="1"/>
  <c r="E16" i="4"/>
  <c r="Q19" i="4" l="1"/>
  <c r="Q20" i="4"/>
  <c r="I23" i="4"/>
  <c r="Q13" i="4"/>
  <c r="M23" i="4"/>
  <c r="K23" i="4"/>
  <c r="G23" i="4"/>
  <c r="E23" i="4"/>
  <c r="Q23" i="4" l="1"/>
  <c r="Q12" i="4"/>
  <c r="L235" i="2" l="1"/>
  <c r="L231" i="2"/>
  <c r="L242" i="2" l="1"/>
  <c r="L240" i="2"/>
  <c r="L238" i="2"/>
  <c r="L233" i="2"/>
  <c r="L229" i="2"/>
  <c r="L227" i="2"/>
  <c r="Q17" i="4" s="1"/>
  <c r="Q18" i="4" l="1"/>
  <c r="Q16" i="4" s="1"/>
  <c r="O10" i="7"/>
  <c r="M10" i="7"/>
  <c r="K10" i="7"/>
  <c r="I10" i="7"/>
  <c r="G10" i="7"/>
  <c r="E10" i="7"/>
  <c r="O14" i="4"/>
  <c r="O23" i="4" s="1"/>
  <c r="AA23" i="4" s="1"/>
  <c r="AA10" i="7" l="1"/>
  <c r="O20" i="4"/>
  <c r="O12" i="4" l="1"/>
  <c r="O19" i="4"/>
  <c r="L191" i="2" l="1"/>
  <c r="L187" i="2" l="1"/>
  <c r="L185" i="2"/>
  <c r="L183" i="2"/>
  <c r="L181" i="2"/>
  <c r="O18" i="4" s="1"/>
  <c r="L178" i="2"/>
  <c r="O17" i="4" l="1"/>
  <c r="O16" i="4" s="1"/>
  <c r="E12" i="4"/>
  <c r="E25" i="4" s="1"/>
  <c r="G10" i="4" l="1"/>
  <c r="M19" i="4"/>
  <c r="M20" i="4"/>
  <c r="K20" i="4" l="1"/>
  <c r="K19" i="4"/>
  <c r="L10" i="2" l="1"/>
  <c r="K12" i="4" l="1"/>
  <c r="I12" i="4"/>
  <c r="G12" i="4"/>
  <c r="M12" i="4"/>
  <c r="AA12" i="4" l="1"/>
  <c r="L125" i="2"/>
  <c r="L123" i="2"/>
  <c r="L61" i="2"/>
  <c r="L60" i="2"/>
  <c r="L59" i="2"/>
  <c r="L58" i="2"/>
  <c r="L57" i="2"/>
  <c r="K17" i="4" s="1"/>
  <c r="L24" i="2"/>
  <c r="L22" i="2"/>
  <c r="L21" i="2"/>
  <c r="I17" i="4" l="1"/>
  <c r="K18" i="4"/>
  <c r="K16" i="4" s="1"/>
  <c r="I18" i="4"/>
  <c r="I16" i="4" l="1"/>
  <c r="G17" i="4"/>
  <c r="G16" i="4" s="1"/>
  <c r="G25" i="4" s="1"/>
  <c r="L126" i="2"/>
  <c r="L124" i="2"/>
  <c r="L122" i="2"/>
  <c r="L121" i="2"/>
  <c r="L120" i="2"/>
  <c r="L280" i="2" s="1"/>
  <c r="M18" i="4" l="1"/>
  <c r="M17" i="4"/>
  <c r="I10" i="4"/>
  <c r="G27" i="2" l="1"/>
  <c r="M16" i="4"/>
  <c r="AA16" i="4" s="1"/>
  <c r="AA25" i="4" s="1"/>
  <c r="I25" i="4"/>
  <c r="K10" i="4" s="1"/>
  <c r="K25" i="4" l="1"/>
  <c r="M10" i="4" s="1"/>
  <c r="M25" i="4" s="1"/>
  <c r="O10" i="4" s="1"/>
  <c r="O25" i="4" l="1"/>
  <c r="Q10" i="4" s="1"/>
  <c r="Q25" i="4" s="1"/>
  <c r="S10" i="4" s="1"/>
  <c r="S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 HP</author>
    <author>Mariana</author>
    <author>Alberto-PC</author>
  </authors>
  <commentList>
    <comment ref="L95" authorId="0" shapeId="0" xr:uid="{00000000-0006-0000-0000-000001000000}">
      <text>
        <r>
          <rPr>
            <sz val="9"/>
            <color indexed="81"/>
            <rFont val="Tahoma"/>
            <family val="2"/>
          </rPr>
          <t xml:space="preserve">Se realizarón dos pago:
1) $3,500,000.00
2) $3,327,150.59
</t>
        </r>
      </text>
    </comment>
    <comment ref="L236" authorId="1" shapeId="0" xr:uid="{00000000-0006-0000-0000-000002000000}">
      <text>
        <r>
          <rPr>
            <sz val="9"/>
            <color indexed="81"/>
            <rFont val="Tahoma"/>
            <family val="2"/>
          </rPr>
          <t>Pago de finiquito entregado en efectivo por nuestra representante legal</t>
        </r>
      </text>
    </comment>
    <comment ref="L243" authorId="2" shapeId="0" xr:uid="{00000000-0006-0000-0000-000003000000}">
      <text>
        <r>
          <rPr>
            <sz val="9"/>
            <color indexed="81"/>
            <rFont val="Tahoma"/>
            <family val="2"/>
          </rPr>
          <t>El complemento de pago se realizó el 17/09/2018</t>
        </r>
      </text>
    </comment>
  </commentList>
</comments>
</file>

<file path=xl/sharedStrings.xml><?xml version="1.0" encoding="utf-8"?>
<sst xmlns="http://schemas.openxmlformats.org/spreadsheetml/2006/main" count="3127" uniqueCount="919">
  <si>
    <t>Folio</t>
  </si>
  <si>
    <t>Beneficiario</t>
  </si>
  <si>
    <t>Descripción</t>
  </si>
  <si>
    <t>Tipo de Gasto</t>
  </si>
  <si>
    <t>Juan Paratore García</t>
  </si>
  <si>
    <t>Viáticos (Gasolina)</t>
  </si>
  <si>
    <t>Ruth Cantera Quintero</t>
  </si>
  <si>
    <t>Folio 6256</t>
  </si>
  <si>
    <t xml:space="preserve">Impresión de planos </t>
  </si>
  <si>
    <t>Folio 6336</t>
  </si>
  <si>
    <t>Folio 6338</t>
  </si>
  <si>
    <t>Viáticos (Comida)</t>
  </si>
  <si>
    <t>Folio 6360</t>
  </si>
  <si>
    <t>6AA17F42</t>
  </si>
  <si>
    <t>Folio 6373</t>
  </si>
  <si>
    <t>Folio 6376</t>
  </si>
  <si>
    <t>6AEB8095</t>
  </si>
  <si>
    <t>Folio 6380</t>
  </si>
  <si>
    <t>Viáticos (Hospedaje)</t>
  </si>
  <si>
    <t>Gustavo López Rosas</t>
  </si>
  <si>
    <t>Publicidad</t>
  </si>
  <si>
    <t>Fondo Nacional de Infraestructura</t>
  </si>
  <si>
    <t>Viáticos (Casetas)</t>
  </si>
  <si>
    <t>Martina Delia Zavaleta Garduño</t>
  </si>
  <si>
    <t>Vale Azul</t>
  </si>
  <si>
    <t>Hidratantes</t>
  </si>
  <si>
    <t>Naumex Cuernavaca</t>
  </si>
  <si>
    <t>Folio 6396</t>
  </si>
  <si>
    <t>Pago de anticipo relativo a la construcción de la Capilla Santa Cruz</t>
  </si>
  <si>
    <t>Folio 6419</t>
  </si>
  <si>
    <t>Amanda Beatriz Aranda Alvarado</t>
  </si>
  <si>
    <t>Concepto</t>
  </si>
  <si>
    <t>Viáticos</t>
  </si>
  <si>
    <t>Abril</t>
  </si>
  <si>
    <t>Mayo</t>
  </si>
  <si>
    <t>Nómina</t>
  </si>
  <si>
    <t>Operación y supervisión</t>
  </si>
  <si>
    <t>Papelería</t>
  </si>
  <si>
    <t>Intervención Social</t>
  </si>
  <si>
    <t>Informática</t>
  </si>
  <si>
    <t>Difusión</t>
  </si>
  <si>
    <t>Distribuidora Liverpool S.A. de C.V.</t>
  </si>
  <si>
    <t>AMEX</t>
  </si>
  <si>
    <t>Egresos</t>
  </si>
  <si>
    <t>Saldo inicial (abril 2018)</t>
  </si>
  <si>
    <t>Gastos Relacionados con la obra</t>
  </si>
  <si>
    <t>Rendimientos</t>
  </si>
  <si>
    <t xml:space="preserve">Saldo final </t>
  </si>
  <si>
    <t>Acumulado</t>
  </si>
  <si>
    <t>Junio</t>
  </si>
  <si>
    <t>Julio</t>
  </si>
  <si>
    <t>Agosto</t>
  </si>
  <si>
    <t>Septiembre</t>
  </si>
  <si>
    <t>Octubre</t>
  </si>
  <si>
    <t>Noviembre</t>
  </si>
  <si>
    <t>Diciembre</t>
  </si>
  <si>
    <t>Ingresos</t>
  </si>
  <si>
    <t>Donativos recibidos</t>
  </si>
  <si>
    <t xml:space="preserve">Mauricio Hidalgo Colín </t>
  </si>
  <si>
    <t xml:space="preserve">Estación de Servicio Teramo S.A. de C.V. </t>
  </si>
  <si>
    <t>Miriam Yazmín Flores Jiménez</t>
  </si>
  <si>
    <t xml:space="preserve">Valores Energéticos S.A. de C.V. </t>
  </si>
  <si>
    <t>I+D México S.A. de C.V.</t>
  </si>
  <si>
    <t>Roberta Aguilar Núñez</t>
  </si>
  <si>
    <t xml:space="preserve">Jace Internacional S.A. de C.V. </t>
  </si>
  <si>
    <t>Enrique Vega Martínez</t>
  </si>
  <si>
    <t xml:space="preserve">Dicontech S.A. de C.V. </t>
  </si>
  <si>
    <t>Mes de Comprobación</t>
  </si>
  <si>
    <t>Folio 6391</t>
  </si>
  <si>
    <t>Folio 6427</t>
  </si>
  <si>
    <t>Folio 6441</t>
  </si>
  <si>
    <t>Folio 6442</t>
  </si>
  <si>
    <t>Folio 6443</t>
  </si>
  <si>
    <t>Folio 6444</t>
  </si>
  <si>
    <t>Folio 6445</t>
  </si>
  <si>
    <t>Folio 6461</t>
  </si>
  <si>
    <t>Folio 6473</t>
  </si>
  <si>
    <t>Folio 6496</t>
  </si>
  <si>
    <t>Folio 6511</t>
  </si>
  <si>
    <t>Folio 6515</t>
  </si>
  <si>
    <t>Folio 6516</t>
  </si>
  <si>
    <t>Folio 6531</t>
  </si>
  <si>
    <t>Folio 6565</t>
  </si>
  <si>
    <t>Folio 6568</t>
  </si>
  <si>
    <t xml:space="preserve">AMEX </t>
  </si>
  <si>
    <t>Folio 6431</t>
  </si>
  <si>
    <t>Tiendas Soriana S.A. de C.V.</t>
  </si>
  <si>
    <t>Galmont S.A. de C.V.</t>
  </si>
  <si>
    <t xml:space="preserve">Raquel Jiménez Trujillo </t>
  </si>
  <si>
    <t xml:space="preserve">Manuel Salvador Hernández García </t>
  </si>
  <si>
    <t>Vale azul (Ruth Cantera)</t>
  </si>
  <si>
    <t>Restaurante Tortuga Cucufata</t>
  </si>
  <si>
    <t>Mauricio Stefano Hudorovich Hernández</t>
  </si>
  <si>
    <t xml:space="preserve">Rosa Lorenzo López </t>
  </si>
  <si>
    <t>Mirna Margarita López Pineda</t>
  </si>
  <si>
    <t>Berenice Pérez Balcazar</t>
  </si>
  <si>
    <t xml:space="preserve">Aristeo Brito Bustamante </t>
  </si>
  <si>
    <t xml:space="preserve">Zoila Victoria Leyva Pineda </t>
  </si>
  <si>
    <t>Materiales</t>
  </si>
  <si>
    <t>62624FA3</t>
  </si>
  <si>
    <t>76AC17F7</t>
  </si>
  <si>
    <t>E0B52B4E</t>
  </si>
  <si>
    <t>FC03B13A</t>
  </si>
  <si>
    <t>9565D1CB</t>
  </si>
  <si>
    <t>B37B9E96</t>
  </si>
  <si>
    <t>27A4CDA8</t>
  </si>
  <si>
    <t>24E426D4</t>
  </si>
  <si>
    <t>AAA18667</t>
  </si>
  <si>
    <t>1B1053CC</t>
  </si>
  <si>
    <t>7893FCD3</t>
  </si>
  <si>
    <t>85330B69</t>
  </si>
  <si>
    <t>A7FB6AAD</t>
  </si>
  <si>
    <t>FC5476B2</t>
  </si>
  <si>
    <t xml:space="preserve">Mauricio Stefano Hudorovich Hernández </t>
  </si>
  <si>
    <t>Viáticos (Recarga de TAG)</t>
  </si>
  <si>
    <t xml:space="preserve">Miguel Ángel Rojas Esquivel </t>
  </si>
  <si>
    <t xml:space="preserve">Office Depot S.A. de C.V. </t>
  </si>
  <si>
    <t>Supervisión de obra de la Capilla de la Santa Cruz</t>
  </si>
  <si>
    <t>Marcador permanente</t>
  </si>
  <si>
    <t>Listón</t>
  </si>
  <si>
    <t>Pago inicial relativo a la supervisión y post construccion de la Alameda</t>
  </si>
  <si>
    <t>Pago inicial relativo a la supervisión y post construccion de la Capilla Santa Cruz</t>
  </si>
  <si>
    <t>4A47920F</t>
  </si>
  <si>
    <t>Materiales varios</t>
  </si>
  <si>
    <t>Vale azul</t>
  </si>
  <si>
    <t>Araceli Godínez Vargas</t>
  </si>
  <si>
    <t>Blanca Celia Landa Gutiérrez</t>
  </si>
  <si>
    <t>Gas Bra S.A. de C.V.</t>
  </si>
  <si>
    <t xml:space="preserve">Saúl Francisco Díaz Hernández </t>
  </si>
  <si>
    <t>Flexómetro y gises</t>
  </si>
  <si>
    <t>Consecutivo</t>
  </si>
  <si>
    <t>Fecha de Factura o Vale</t>
  </si>
  <si>
    <t>Monto con impuestos</t>
  </si>
  <si>
    <t>Institucion Bancaria</t>
  </si>
  <si>
    <t>Cuenta</t>
  </si>
  <si>
    <t>Ficha transferencia / depósito</t>
  </si>
  <si>
    <t>22F3290B</t>
  </si>
  <si>
    <t>BBVA Bancomer</t>
  </si>
  <si>
    <t>No aplica</t>
  </si>
  <si>
    <t>Recibo</t>
  </si>
  <si>
    <t>Sí</t>
  </si>
  <si>
    <t>BC099FD2</t>
  </si>
  <si>
    <t>Reembolso Fondo Fijo Caja</t>
  </si>
  <si>
    <t>Factura / vale / recibo</t>
  </si>
  <si>
    <t>AF6D37B9</t>
  </si>
  <si>
    <t>Factura</t>
  </si>
  <si>
    <t>F4994348</t>
  </si>
  <si>
    <t>79B1ED6A</t>
  </si>
  <si>
    <t>Brenda Jule Gálvez Vallejo</t>
  </si>
  <si>
    <t>0559785</t>
  </si>
  <si>
    <t>787F1F3E</t>
  </si>
  <si>
    <t xml:space="preserve">Estación de Servicio Teramo, S.A. de C.V. </t>
  </si>
  <si>
    <t>Tiendas Extra S.A. de C.V. / I+D México, S.A. de C.V.</t>
  </si>
  <si>
    <t>BE03A6DD</t>
  </si>
  <si>
    <t>36F288BD</t>
  </si>
  <si>
    <t>Fecha de Pago / Transferencia</t>
  </si>
  <si>
    <t>ECD03BBC</t>
  </si>
  <si>
    <t>EAE9A33A</t>
  </si>
  <si>
    <t>9379A993</t>
  </si>
  <si>
    <t>9A2EDF24</t>
  </si>
  <si>
    <t>CF30F947</t>
  </si>
  <si>
    <t>D7B61B0F</t>
  </si>
  <si>
    <t>American Express</t>
  </si>
  <si>
    <t>E5A96AF2</t>
  </si>
  <si>
    <t>AA5E6DFD</t>
  </si>
  <si>
    <t>5E244CDF</t>
  </si>
  <si>
    <t>D41154C6</t>
  </si>
  <si>
    <t>E21E9BB8</t>
  </si>
  <si>
    <t>OCD724D5</t>
  </si>
  <si>
    <t>6AA63A33</t>
  </si>
  <si>
    <t>01763812</t>
  </si>
  <si>
    <t>CC799573</t>
  </si>
  <si>
    <t>377CB9F1</t>
  </si>
  <si>
    <t>633CA3F6</t>
  </si>
  <si>
    <t>11E0AF4A</t>
  </si>
  <si>
    <t>A411001E</t>
  </si>
  <si>
    <t>Operadora de Inmuebles del Sur de Morelos, S.A. de C.V.</t>
  </si>
  <si>
    <t>2AC3748D</t>
  </si>
  <si>
    <t>52BD3858</t>
  </si>
  <si>
    <t>3AD7F3E0</t>
  </si>
  <si>
    <t>38666F5C</t>
  </si>
  <si>
    <t>0A9377BA</t>
  </si>
  <si>
    <t>FD3F8A5E</t>
  </si>
  <si>
    <t>AAA14080</t>
  </si>
  <si>
    <t>06DDD83C</t>
  </si>
  <si>
    <t>0196055737</t>
  </si>
  <si>
    <t>1CE41168</t>
  </si>
  <si>
    <t>36CB2AF3</t>
  </si>
  <si>
    <t>A9FA7164</t>
  </si>
  <si>
    <t>EFB34FFF</t>
  </si>
  <si>
    <t>04EE2BB8</t>
  </si>
  <si>
    <t>AD2F97E5</t>
  </si>
  <si>
    <t>16442ABF</t>
  </si>
  <si>
    <t>CF117139</t>
  </si>
  <si>
    <t>Tiendas Soriana, S.A. de C.V.</t>
  </si>
  <si>
    <t>DF6D38F7</t>
  </si>
  <si>
    <t>Comercializadora M Y CH, S.A. de C.V.</t>
  </si>
  <si>
    <t>84DB47AE</t>
  </si>
  <si>
    <t>Folio 6337</t>
  </si>
  <si>
    <t>Office Depot de México, S.A. de C.V.</t>
  </si>
  <si>
    <t>Disco duro de 1TB</t>
  </si>
  <si>
    <t>06D30849</t>
  </si>
  <si>
    <t>3AA4ED5B</t>
  </si>
  <si>
    <t>2A3763BB</t>
  </si>
  <si>
    <t>C41AC066</t>
  </si>
  <si>
    <t>2B8AB4A0</t>
  </si>
  <si>
    <t>Desarrollador en Grupo Retrat, S.A. de C.V.</t>
  </si>
  <si>
    <t>Construcción Explanada Municipal / Zócalo</t>
  </si>
  <si>
    <t xml:space="preserve">Cariátide Arquitectos, S.A. de C.V. </t>
  </si>
  <si>
    <t>Supervisión de obra de la Explanda Municipal / Zócalo</t>
  </si>
  <si>
    <t>0A4881B0</t>
  </si>
  <si>
    <t>53A98FA7</t>
  </si>
  <si>
    <t>CIA. Hotelera Xalostoc, S.A. de C.V.</t>
  </si>
  <si>
    <t>9BB10CF6</t>
  </si>
  <si>
    <t>DBC459C1</t>
  </si>
  <si>
    <t>Estación de Servicio Zacatepec, S.A. de C.V.</t>
  </si>
  <si>
    <t>FA9FE777</t>
  </si>
  <si>
    <t>82245FAF</t>
  </si>
  <si>
    <t xml:space="preserve">Office Depot de México, S.A. de C.V. </t>
  </si>
  <si>
    <t>2BE773CB</t>
  </si>
  <si>
    <t>Abastecedora Lumen, S.A. de C.V.</t>
  </si>
  <si>
    <t>Papel Kron y cartucho de tinta</t>
  </si>
  <si>
    <t>F8D624E5</t>
  </si>
  <si>
    <t>0C89DAB4</t>
  </si>
  <si>
    <t>Pago de la estimación dos por los servicios integrales para la asistencia Técnico-Adimistrativa y Legal</t>
  </si>
  <si>
    <t>B70642F0</t>
  </si>
  <si>
    <t>27F56A13</t>
  </si>
  <si>
    <t>2C913F75</t>
  </si>
  <si>
    <t>Julio Enrique Hernández Delgado</t>
  </si>
  <si>
    <t>538F3F52</t>
  </si>
  <si>
    <t>62C326FF</t>
  </si>
  <si>
    <t>8F8E1519</t>
  </si>
  <si>
    <t>Estación de Servicio Teramo, S.A. de C.V.</t>
  </si>
  <si>
    <t>97ECD725</t>
  </si>
  <si>
    <t>2510F136</t>
  </si>
  <si>
    <t>750AFDC3</t>
  </si>
  <si>
    <t>69AC5E98</t>
  </si>
  <si>
    <t>B43EFE08</t>
  </si>
  <si>
    <t>0DC54D39</t>
  </si>
  <si>
    <t>2092DE0A</t>
  </si>
  <si>
    <t>579FD940</t>
  </si>
  <si>
    <t>6EEF2858</t>
  </si>
  <si>
    <t>8C292211</t>
  </si>
  <si>
    <t>812BEFFC</t>
  </si>
  <si>
    <t>7E4765EE</t>
  </si>
  <si>
    <t>C1AF2D4F</t>
  </si>
  <si>
    <t>0E117982</t>
  </si>
  <si>
    <t>46B2C853</t>
  </si>
  <si>
    <t>EA4ED2F6</t>
  </si>
  <si>
    <t>1E9E0DD3</t>
  </si>
  <si>
    <t>02CF4F64</t>
  </si>
  <si>
    <t>E7EA7F68</t>
  </si>
  <si>
    <t>ED4CC9B8</t>
  </si>
  <si>
    <t>7C3CAC78</t>
  </si>
  <si>
    <t>10A0D0FB</t>
  </si>
  <si>
    <t>810E2461</t>
  </si>
  <si>
    <t>E92D2E90</t>
  </si>
  <si>
    <t>953B4EDE</t>
  </si>
  <si>
    <t>21D88B66</t>
  </si>
  <si>
    <t>0104530632</t>
  </si>
  <si>
    <t>5966-FFC</t>
  </si>
  <si>
    <t xml:space="preserve">6208-FFC </t>
  </si>
  <si>
    <t xml:space="preserve">6237-FFC </t>
  </si>
  <si>
    <t>0E0F6C21</t>
  </si>
  <si>
    <t>1004</t>
  </si>
  <si>
    <t>1009</t>
  </si>
  <si>
    <t>14714E24</t>
  </si>
  <si>
    <t>4472B5F2</t>
  </si>
  <si>
    <t>Factura / Vale azul</t>
  </si>
  <si>
    <t>JM-001</t>
  </si>
  <si>
    <t>JM-002</t>
  </si>
  <si>
    <t>JM-003</t>
  </si>
  <si>
    <t>JM-004</t>
  </si>
  <si>
    <t>JM-005</t>
  </si>
  <si>
    <t>JM-006</t>
  </si>
  <si>
    <t>JM-007</t>
  </si>
  <si>
    <t>JM-008</t>
  </si>
  <si>
    <t>JM-009</t>
  </si>
  <si>
    <t>JM-010</t>
  </si>
  <si>
    <t>JM-011</t>
  </si>
  <si>
    <t>JM-012</t>
  </si>
  <si>
    <t>JM-013</t>
  </si>
  <si>
    <t>JM-014</t>
  </si>
  <si>
    <t>JM-015</t>
  </si>
  <si>
    <t>JM-016</t>
  </si>
  <si>
    <t>JM-017</t>
  </si>
  <si>
    <t>JM-018</t>
  </si>
  <si>
    <t>JM-019</t>
  </si>
  <si>
    <t>JM-020</t>
  </si>
  <si>
    <t>JM-021</t>
  </si>
  <si>
    <t>JM-022</t>
  </si>
  <si>
    <t>JM-023</t>
  </si>
  <si>
    <t>JM-024</t>
  </si>
  <si>
    <t>JM-025</t>
  </si>
  <si>
    <t>JM-026</t>
  </si>
  <si>
    <t>JM-027</t>
  </si>
  <si>
    <t>JM-028</t>
  </si>
  <si>
    <t>JM-029</t>
  </si>
  <si>
    <t>JM-030</t>
  </si>
  <si>
    <t>JM-031</t>
  </si>
  <si>
    <t>JM-032</t>
  </si>
  <si>
    <t>JM-033</t>
  </si>
  <si>
    <t>JM-034</t>
  </si>
  <si>
    <t>JM-035</t>
  </si>
  <si>
    <t>JM-036</t>
  </si>
  <si>
    <t>JM-037</t>
  </si>
  <si>
    <t>JM-038</t>
  </si>
  <si>
    <t>JM-039</t>
  </si>
  <si>
    <t>JM-040</t>
  </si>
  <si>
    <t>JM-041</t>
  </si>
  <si>
    <t>JM-042</t>
  </si>
  <si>
    <t>JM-043</t>
  </si>
  <si>
    <t>JM-044</t>
  </si>
  <si>
    <t>JM-045</t>
  </si>
  <si>
    <t>JM-046</t>
  </si>
  <si>
    <t>JM-047</t>
  </si>
  <si>
    <t>JM-048</t>
  </si>
  <si>
    <t>JM-049</t>
  </si>
  <si>
    <t>JM-050</t>
  </si>
  <si>
    <t>JM-051</t>
  </si>
  <si>
    <t>JM-052</t>
  </si>
  <si>
    <t>JM-053</t>
  </si>
  <si>
    <t>JM-054</t>
  </si>
  <si>
    <t>JM-055</t>
  </si>
  <si>
    <t>JM-056</t>
  </si>
  <si>
    <t>JM-057</t>
  </si>
  <si>
    <t>JM-058</t>
  </si>
  <si>
    <t>JM-059</t>
  </si>
  <si>
    <t>JM-060</t>
  </si>
  <si>
    <t>JM-061</t>
  </si>
  <si>
    <t>JM-062</t>
  </si>
  <si>
    <t>JM-063</t>
  </si>
  <si>
    <t>JM-064</t>
  </si>
  <si>
    <t>JM-065</t>
  </si>
  <si>
    <t>JM-066</t>
  </si>
  <si>
    <t>JM-067</t>
  </si>
  <si>
    <t>JM-068</t>
  </si>
  <si>
    <t>JM-069</t>
  </si>
  <si>
    <t>JM-070</t>
  </si>
  <si>
    <t>JM-071</t>
  </si>
  <si>
    <t>JM-072</t>
  </si>
  <si>
    <t>JM-073</t>
  </si>
  <si>
    <t>JM-074</t>
  </si>
  <si>
    <t>JM-075</t>
  </si>
  <si>
    <t>JM-076</t>
  </si>
  <si>
    <t>JM-077</t>
  </si>
  <si>
    <t>JM-078</t>
  </si>
  <si>
    <t>JM-079</t>
  </si>
  <si>
    <t>JM-080</t>
  </si>
  <si>
    <t>JM-081</t>
  </si>
  <si>
    <t>JM-082</t>
  </si>
  <si>
    <t>JM-083</t>
  </si>
  <si>
    <t>JM-084</t>
  </si>
  <si>
    <t>JM-085</t>
  </si>
  <si>
    <t>JM-086</t>
  </si>
  <si>
    <t>JM-087</t>
  </si>
  <si>
    <t>JM-088</t>
  </si>
  <si>
    <t>JM-089</t>
  </si>
  <si>
    <t>JM-090</t>
  </si>
  <si>
    <t>JM-091</t>
  </si>
  <si>
    <t>JM-092</t>
  </si>
  <si>
    <t>JM-093</t>
  </si>
  <si>
    <t>JM-094</t>
  </si>
  <si>
    <t>JM-095</t>
  </si>
  <si>
    <t>JM-096</t>
  </si>
  <si>
    <t>JM-097</t>
  </si>
  <si>
    <t>JM-098</t>
  </si>
  <si>
    <t>JM-099</t>
  </si>
  <si>
    <t>JM-100</t>
  </si>
  <si>
    <t>JM-101</t>
  </si>
  <si>
    <t>JM-102</t>
  </si>
  <si>
    <t>JM-103</t>
  </si>
  <si>
    <t>JM-104</t>
  </si>
  <si>
    <t>JM-105</t>
  </si>
  <si>
    <t>JM-106</t>
  </si>
  <si>
    <t>JM-107</t>
  </si>
  <si>
    <t>JM-108</t>
  </si>
  <si>
    <t>JM-109</t>
  </si>
  <si>
    <t>JM-110</t>
  </si>
  <si>
    <t>JM-111</t>
  </si>
  <si>
    <t>JM-112</t>
  </si>
  <si>
    <t>JM-113</t>
  </si>
  <si>
    <t>JM-114</t>
  </si>
  <si>
    <t>JM-115</t>
  </si>
  <si>
    <t>JM-116</t>
  </si>
  <si>
    <t>JM-117</t>
  </si>
  <si>
    <t>JM-118</t>
  </si>
  <si>
    <t>JM-119</t>
  </si>
  <si>
    <t>JM-120</t>
  </si>
  <si>
    <t>JM-121</t>
  </si>
  <si>
    <t>JM-122</t>
  </si>
  <si>
    <t>JM-123</t>
  </si>
  <si>
    <t>JM-124</t>
  </si>
  <si>
    <t>JM-125</t>
  </si>
  <si>
    <t>JM-126</t>
  </si>
  <si>
    <t>Construcción de la Capilla de la Santa Cruz</t>
  </si>
  <si>
    <t>Intervención Física</t>
  </si>
  <si>
    <t>Construcción de la Alameda</t>
  </si>
  <si>
    <t>Fecha Recibo Deducible</t>
  </si>
  <si>
    <t>No. Recibo Deducible</t>
  </si>
  <si>
    <t>Fecha Depósito Donativo</t>
  </si>
  <si>
    <t>Monto</t>
  </si>
  <si>
    <t>Cuenta depósito</t>
  </si>
  <si>
    <t>Observaciones</t>
  </si>
  <si>
    <t>30% Capilla de la Santa Cruz</t>
  </si>
  <si>
    <t>28/03/2018</t>
  </si>
  <si>
    <t>Entraron juntos recibos 73 y 74  por un monto de $8,750,112.30</t>
  </si>
  <si>
    <t>30% Alameda Municipal</t>
  </si>
  <si>
    <t>30% Zócalo y Jardín Municipal</t>
  </si>
  <si>
    <t xml:space="preserve">16/04/2018 </t>
  </si>
  <si>
    <t>Se depositó en dos transferencias</t>
  </si>
  <si>
    <t>17/04/2018</t>
  </si>
  <si>
    <t>Operación y Supervisión Fundación Hogares</t>
  </si>
  <si>
    <t>02/05/2018</t>
  </si>
  <si>
    <t>NA</t>
  </si>
  <si>
    <t>Gastos Relacionados con la Obra</t>
  </si>
  <si>
    <t>30%  Puente de los Suspiros</t>
  </si>
  <si>
    <t>07/06/2018</t>
  </si>
  <si>
    <t>Se traspasó a la cuenta 5737 el 08/06/2018</t>
  </si>
  <si>
    <t>70% Capilla de la Santa Cruz</t>
  </si>
  <si>
    <t>Supervisión Arquitectónica</t>
  </si>
  <si>
    <t>08/06/2018</t>
  </si>
  <si>
    <t>70% Alameda Municipal</t>
  </si>
  <si>
    <t>10/07/2018</t>
  </si>
  <si>
    <t>30% Espacios Públicos U.H. El Higuerón</t>
  </si>
  <si>
    <t>30% Calles Ricardo Sánchez y Gómez Farías</t>
  </si>
  <si>
    <t>30% Localidad del Higuerón</t>
  </si>
  <si>
    <t xml:space="preserve">30% Escuela Emiliano Zapata </t>
  </si>
  <si>
    <t xml:space="preserve">TOTAL </t>
  </si>
  <si>
    <t>Fecha oficio transferencia</t>
  </si>
  <si>
    <t>Se traspasó a la cuenta 5737 11/07/2018</t>
  </si>
  <si>
    <t>70% Zócalo y Jardín Municipal</t>
  </si>
  <si>
    <t>12/07/2018</t>
  </si>
  <si>
    <t>Se traspasó a la cuenta 5737 13/07/2018</t>
  </si>
  <si>
    <t>Imprevistos Zócalo y Jardín Municipal</t>
  </si>
  <si>
    <t>Imprevistos Capilla de la Santa Cruz</t>
  </si>
  <si>
    <t>Imprevistos Alameda Municipal</t>
  </si>
  <si>
    <t>N</t>
  </si>
  <si>
    <t>5536AA7C</t>
  </si>
  <si>
    <t>89E93095</t>
  </si>
  <si>
    <t>Folio Fiscal / 
No. Referencia</t>
  </si>
  <si>
    <t>Intervención Física - Obra</t>
  </si>
  <si>
    <t>Supervisión de obra de la Alameda</t>
  </si>
  <si>
    <t>Gastos relacionados con la obra</t>
  </si>
  <si>
    <t>Libros Blancos - Asistencia Técnico Administrativa y Legal</t>
  </si>
  <si>
    <t>Pago de la estimación uno por los servicios integrales para la asistencia Técnico-Adimistrativa y Legal</t>
  </si>
  <si>
    <t>Marzo</t>
  </si>
  <si>
    <t>Folio 6583</t>
  </si>
  <si>
    <t>Folio 6603</t>
  </si>
  <si>
    <t>Folio 6605</t>
  </si>
  <si>
    <t>Folio 6613</t>
  </si>
  <si>
    <t>Folio 6630</t>
  </si>
  <si>
    <t>Folio 6639</t>
  </si>
  <si>
    <t>Folio 6640</t>
  </si>
  <si>
    <t>Folio 6665</t>
  </si>
  <si>
    <t>Folio 6671</t>
  </si>
  <si>
    <t>Folio 6683</t>
  </si>
  <si>
    <t>Folio 6684</t>
  </si>
  <si>
    <t>Folio 6696</t>
  </si>
  <si>
    <t>Folio 6697</t>
  </si>
  <si>
    <t>Folio 6698</t>
  </si>
  <si>
    <t>Folio 6704</t>
  </si>
  <si>
    <t>Folio 6713</t>
  </si>
  <si>
    <t>Folio 6714</t>
  </si>
  <si>
    <t>Folio 6715</t>
  </si>
  <si>
    <t>Estación de Servicio Teramo S.A de C.V.</t>
  </si>
  <si>
    <t xml:space="preserve">Servicio Santa Ursula S.A. de C.V. </t>
  </si>
  <si>
    <t xml:space="preserve">I+D México S.A. de C.V. </t>
  </si>
  <si>
    <t>Vale Azul (Mauricio Hudorovich)</t>
  </si>
  <si>
    <t>Aguilar Nuñez Roberta</t>
  </si>
  <si>
    <t>Jace Internacional S.A. de C.V.</t>
  </si>
  <si>
    <t>Dicontech S.A. de C.V.</t>
  </si>
  <si>
    <t xml:space="preserve">Grudesal S.A. de C.V. </t>
  </si>
  <si>
    <t>Servicio Circuito Interior S.A de C.V.</t>
  </si>
  <si>
    <t>Alberto Jorge Estudillo Flores</t>
  </si>
  <si>
    <t>Estudio MMX, S.C.</t>
  </si>
  <si>
    <t xml:space="preserve">Operadora de Inmuebles del Sur de Morelos S.A. de C.V. </t>
  </si>
  <si>
    <t xml:space="preserve">Pintura  </t>
  </si>
  <si>
    <t>0666073C</t>
  </si>
  <si>
    <t>3EBCF424</t>
  </si>
  <si>
    <t>940DA55B</t>
  </si>
  <si>
    <t>3F087104</t>
  </si>
  <si>
    <t>F594DD74</t>
  </si>
  <si>
    <t>86A0C325</t>
  </si>
  <si>
    <t>FFA34317</t>
  </si>
  <si>
    <t>4A4A30FF</t>
  </si>
  <si>
    <t>0B8EDD83</t>
  </si>
  <si>
    <t>A88FF5AE</t>
  </si>
  <si>
    <t>013BB34F</t>
  </si>
  <si>
    <t>327EC779</t>
  </si>
  <si>
    <t>E6A50864</t>
  </si>
  <si>
    <t>7B9B3464</t>
  </si>
  <si>
    <t>B76BBEAB</t>
  </si>
  <si>
    <t>ABF00C5F</t>
  </si>
  <si>
    <t>A3A8400B</t>
  </si>
  <si>
    <t>72E07082</t>
  </si>
  <si>
    <t>28F8721F</t>
  </si>
  <si>
    <t>8AD917CC</t>
  </si>
  <si>
    <t>B8D3BA02</t>
  </si>
  <si>
    <t>634C66C9</t>
  </si>
  <si>
    <t>11ED332E</t>
  </si>
  <si>
    <t>A0F41133</t>
  </si>
  <si>
    <t>56DD0393</t>
  </si>
  <si>
    <t>358AF1D9</t>
  </si>
  <si>
    <t>B057AE44</t>
  </si>
  <si>
    <t>4032A884</t>
  </si>
  <si>
    <t>C0FEFE1C</t>
  </si>
  <si>
    <t>7F0E7E4C</t>
  </si>
  <si>
    <t>9F467CE9</t>
  </si>
  <si>
    <t>6D8A03C9</t>
  </si>
  <si>
    <t>61E0E4A1</t>
  </si>
  <si>
    <t>378F7732</t>
  </si>
  <si>
    <t>FFC74C0C</t>
  </si>
  <si>
    <t>JM-127</t>
  </si>
  <si>
    <t>JM-128</t>
  </si>
  <si>
    <t>JM-129</t>
  </si>
  <si>
    <t>JM-130</t>
  </si>
  <si>
    <t>JM-131</t>
  </si>
  <si>
    <t>JM-132</t>
  </si>
  <si>
    <t>JM-133</t>
  </si>
  <si>
    <t>JM-134</t>
  </si>
  <si>
    <t>JM-135</t>
  </si>
  <si>
    <t>JM-136</t>
  </si>
  <si>
    <t>JM-137</t>
  </si>
  <si>
    <t>JM-138</t>
  </si>
  <si>
    <t>JM-139</t>
  </si>
  <si>
    <t>JM-140</t>
  </si>
  <si>
    <t>JM-141</t>
  </si>
  <si>
    <t>JM-142</t>
  </si>
  <si>
    <t>JM-143</t>
  </si>
  <si>
    <t>JM-144</t>
  </si>
  <si>
    <t>JM-145</t>
  </si>
  <si>
    <t>JM-146</t>
  </si>
  <si>
    <t>JM-147</t>
  </si>
  <si>
    <t>JM-148</t>
  </si>
  <si>
    <t>JM-149</t>
  </si>
  <si>
    <t>JM-150</t>
  </si>
  <si>
    <t>JM-151</t>
  </si>
  <si>
    <t>JM-152</t>
  </si>
  <si>
    <t>JM-153</t>
  </si>
  <si>
    <t>JM-154</t>
  </si>
  <si>
    <t>JM-155</t>
  </si>
  <si>
    <t>JM-156</t>
  </si>
  <si>
    <t>JM-157</t>
  </si>
  <si>
    <t>JM-158</t>
  </si>
  <si>
    <t>JM-159</t>
  </si>
  <si>
    <t>JM-160</t>
  </si>
  <si>
    <t>JM-161</t>
  </si>
  <si>
    <t>JM-162</t>
  </si>
  <si>
    <t>JM-163</t>
  </si>
  <si>
    <t>JM-164</t>
  </si>
  <si>
    <t>JM-165</t>
  </si>
  <si>
    <t>JM-166</t>
  </si>
  <si>
    <t>JM-167</t>
  </si>
  <si>
    <t>JM-168</t>
  </si>
  <si>
    <t>JM-169</t>
  </si>
  <si>
    <t xml:space="preserve">Patricia Abigail Hernández Sandoval </t>
  </si>
  <si>
    <t>0476A6C0</t>
  </si>
  <si>
    <t>1ABDB1C7</t>
  </si>
  <si>
    <t>E9093487</t>
  </si>
  <si>
    <t>71B8DEE2</t>
  </si>
  <si>
    <t>B558C231</t>
  </si>
  <si>
    <t>00F9B4B9</t>
  </si>
  <si>
    <t>5505D4D9</t>
  </si>
  <si>
    <t>DB984C82</t>
  </si>
  <si>
    <t>1588CDF9</t>
  </si>
  <si>
    <t>8026200E</t>
  </si>
  <si>
    <t>9F29A35D</t>
  </si>
  <si>
    <t>55C30F1B</t>
  </si>
  <si>
    <t>E4A0A840</t>
  </si>
  <si>
    <t>9CB85676</t>
  </si>
  <si>
    <t>4C74F3AD</t>
  </si>
  <si>
    <t>4CE4F55B</t>
  </si>
  <si>
    <t>E02988C9</t>
  </si>
  <si>
    <t>1FFD649D</t>
  </si>
  <si>
    <t>D092281C</t>
  </si>
  <si>
    <t>JM-170</t>
  </si>
  <si>
    <t>JM-171</t>
  </si>
  <si>
    <t>JM-177</t>
  </si>
  <si>
    <t>JM-175</t>
  </si>
  <si>
    <t>JM-178</t>
  </si>
  <si>
    <t>JM-179</t>
  </si>
  <si>
    <t>JM-174</t>
  </si>
  <si>
    <t>JM-172</t>
  </si>
  <si>
    <t>JM-173</t>
  </si>
  <si>
    <t>JM-176</t>
  </si>
  <si>
    <t>JM-180</t>
  </si>
  <si>
    <t>JM-181</t>
  </si>
  <si>
    <t>JM-182</t>
  </si>
  <si>
    <t>JM-183</t>
  </si>
  <si>
    <t>JM-184</t>
  </si>
  <si>
    <t>JM-185</t>
  </si>
  <si>
    <t>JM-186</t>
  </si>
  <si>
    <t>JM-187</t>
  </si>
  <si>
    <t>JM-188</t>
  </si>
  <si>
    <t>B4F5FD8B</t>
  </si>
  <si>
    <t>0104530357</t>
  </si>
  <si>
    <t xml:space="preserve">Intervención Física </t>
  </si>
  <si>
    <t>Viáticos (Recarga de tag)</t>
  </si>
  <si>
    <t xml:space="preserve">Viáticos (Casetas) </t>
  </si>
  <si>
    <t>Pago de la estimación tres por los servicios integrales para la asistencia Técnico-Adimistrativa y Legal</t>
  </si>
  <si>
    <t xml:space="preserve">Pago inicial relativo a la supervisión y post construcción de la Explanada Municipal / Zócalo </t>
  </si>
  <si>
    <t>Pago inicial relativo a la renovación de la Explanada Municipal / Zócalo</t>
  </si>
  <si>
    <t>Pago de estimación uno relativo a la renovacion de la Explanada Municipal / Zócalo</t>
  </si>
  <si>
    <t>Pago de estimación dos relativo a la renovacion de la Explanada Municipal / Zócalo</t>
  </si>
  <si>
    <t>Geo Bios Sustentabilidad Ambiental, S.A de C.V.</t>
  </si>
  <si>
    <t>Diagnóstico de viviendas</t>
  </si>
  <si>
    <t>Pago de estimación uno relativo a la construccion de la Capilla Santa Cruz</t>
  </si>
  <si>
    <t>Servicio Circuito Interior, S.A de C.V.</t>
  </si>
  <si>
    <t xml:space="preserve">Noel Rodigo Gómez leyva </t>
  </si>
  <si>
    <t>Supervisión arquitectónica</t>
  </si>
  <si>
    <t>Pago de junio por los servicios de supervisión arquitectónica de la Explanda Municipal / Zócalo</t>
  </si>
  <si>
    <t>Pago de julio por los servicios de supervisión arquitectónica de la Explanda Municipal / Zócalo</t>
  </si>
  <si>
    <t>Honorarios asimilados</t>
  </si>
  <si>
    <t>Abril 2018 primera quincena(Nómina)</t>
  </si>
  <si>
    <t>Abril 2018 segunda quincena(Nómina/cuotas patronales)</t>
  </si>
  <si>
    <t>Mayo 2018 primera quincena(Nómina)</t>
  </si>
  <si>
    <t>Mayo 2018 segunda quincena(Nómina/cuotas patronales)</t>
  </si>
  <si>
    <t>Junio 2018 primera quincena (Nómina)</t>
  </si>
  <si>
    <t>Junio 2018 segunda quincena (Nómina/cuotas patronales)</t>
  </si>
  <si>
    <t>Julio 2018 primera quincena (Nómina)</t>
  </si>
  <si>
    <t>Agosto 2018 primer pago (asimilados)</t>
  </si>
  <si>
    <t>Agosto 2018 segundo pago (asimilados)</t>
  </si>
  <si>
    <t>Mayo 2018 primera quincena(nómina)</t>
  </si>
  <si>
    <t>Mayo 2018 segunda quincena(nómina/cuotas patronales)</t>
  </si>
  <si>
    <t>Junio 2018 primera quincena (nómina)</t>
  </si>
  <si>
    <t>Junio 2018 segunda quincena (nómina/cuotas patronales)</t>
  </si>
  <si>
    <t>Julio 2018 primera quincena (nómina)</t>
  </si>
  <si>
    <t>Julio 2018 segunda quincena (nómina/cuotas patronales )</t>
  </si>
  <si>
    <t>Agosto 2018 primera quincena (nómina)</t>
  </si>
  <si>
    <t>Agosto 2018 segunda quincena (nómina)</t>
  </si>
  <si>
    <t>Abril 2018 primer pago (asimilados)</t>
  </si>
  <si>
    <t>Abril 2018 segundo pago (asimilados)</t>
  </si>
  <si>
    <t>Mayo 2018 primer pago (asimilados)</t>
  </si>
  <si>
    <t>Mayo 2018 segundo pago (asimilados)</t>
  </si>
  <si>
    <t>Junio 2018 primer pago (asimialdos)</t>
  </si>
  <si>
    <t>Junio 2018 segundo pago (asimilados)</t>
  </si>
  <si>
    <t>Julio 2018 primer pago (asimilados)</t>
  </si>
  <si>
    <t>Julio 2018 segundo pago (asimilados)</t>
  </si>
  <si>
    <t>Agosto  2018 primera quincena (nómina)</t>
  </si>
  <si>
    <t>Agosto 2018 segunda quincena (nómina/cuotas patronales)</t>
  </si>
  <si>
    <t>Julio 2018 segunda quincena (nómina/cuotas patronales)</t>
  </si>
  <si>
    <t>Mayo 2018 primera quincena (nómina)</t>
  </si>
  <si>
    <t>Mayo 2018 segunda quincena (nómina/cuotas patronales)</t>
  </si>
  <si>
    <t>Agosto 2018  primera quincena (nómina)</t>
  </si>
  <si>
    <t>Agosto  2018 segunda quincena (nómina/cuotas patronales)</t>
  </si>
  <si>
    <t>Julio 2018 segunda quincena (nómina)</t>
  </si>
  <si>
    <t>Andrés Jashua Lara Sotelo</t>
  </si>
  <si>
    <t>70% Localidad del Higuerón</t>
  </si>
  <si>
    <t>Imprevistos Localidad del Higuerón</t>
  </si>
  <si>
    <t>Folio 6733</t>
  </si>
  <si>
    <t>JM-190</t>
  </si>
  <si>
    <t xml:space="preserve">Construcción del Parque la Alameda </t>
  </si>
  <si>
    <t>DB40718A</t>
  </si>
  <si>
    <t>Folio 6776</t>
  </si>
  <si>
    <t>JM-191</t>
  </si>
  <si>
    <t>F31BEE65</t>
  </si>
  <si>
    <t>Folio 6777</t>
  </si>
  <si>
    <t>JM-192</t>
  </si>
  <si>
    <t>Geobios Sustentabilidad Ambiental S.A. de C.V.</t>
  </si>
  <si>
    <t>25CC1BF7</t>
  </si>
  <si>
    <t>Folio 6787</t>
  </si>
  <si>
    <t>JM-193</t>
  </si>
  <si>
    <t>D1186151</t>
  </si>
  <si>
    <t>Folio 6791</t>
  </si>
  <si>
    <t>JM-194</t>
  </si>
  <si>
    <t>E1C336FB</t>
  </si>
  <si>
    <t>Folio 6813</t>
  </si>
  <si>
    <t>JM-195</t>
  </si>
  <si>
    <t>19275D43</t>
  </si>
  <si>
    <t>Folio 6833</t>
  </si>
  <si>
    <t>JM-196</t>
  </si>
  <si>
    <t>Supervisión y Post Construcción de la Capilla Santa Cruz</t>
  </si>
  <si>
    <t>Pago Relativo a la Supervisión y Post Construcción de la Capilla Santa Cruz</t>
  </si>
  <si>
    <t>D20A5D16</t>
  </si>
  <si>
    <t>Folio 6832</t>
  </si>
  <si>
    <t>JM-197</t>
  </si>
  <si>
    <t xml:space="preserve">Supervisión y Post Construcción de Parque la Alameda </t>
  </si>
  <si>
    <t>5DC1A2E9</t>
  </si>
  <si>
    <t>Folio 6853</t>
  </si>
  <si>
    <t>JM-198</t>
  </si>
  <si>
    <t xml:space="preserve">Alico Altamira Infraestructura y Construcción S.A. de C.V. </t>
  </si>
  <si>
    <t>Construcción del Centro de Desarrollo Comunitario Higuerón</t>
  </si>
  <si>
    <t>AC0CBA5F</t>
  </si>
  <si>
    <t>Folio 6852</t>
  </si>
  <si>
    <t>JM-199</t>
  </si>
  <si>
    <t>68608EB2</t>
  </si>
  <si>
    <t>FActura</t>
  </si>
  <si>
    <t>Folio 6816</t>
  </si>
  <si>
    <t>JM-200</t>
  </si>
  <si>
    <t xml:space="preserve">Servicios Gasolineros San Carlos S.A. de C.V. </t>
  </si>
  <si>
    <t>9AF829B4</t>
  </si>
  <si>
    <t>JM-201</t>
  </si>
  <si>
    <t>Folio 6788</t>
  </si>
  <si>
    <t>JM-202</t>
  </si>
  <si>
    <t>E9E6B906</t>
  </si>
  <si>
    <t>JM-203</t>
  </si>
  <si>
    <t>414610BA</t>
  </si>
  <si>
    <t>JM-204</t>
  </si>
  <si>
    <t>63D5EFE1</t>
  </si>
  <si>
    <t>JM-205</t>
  </si>
  <si>
    <t>A1DF41C1</t>
  </si>
  <si>
    <t>JM-206</t>
  </si>
  <si>
    <t>´17391302</t>
  </si>
  <si>
    <t>JM-207</t>
  </si>
  <si>
    <t>7CE63E8E</t>
  </si>
  <si>
    <t>Folio 6746</t>
  </si>
  <si>
    <t>JM-208</t>
  </si>
  <si>
    <t>0A81CAB3</t>
  </si>
  <si>
    <t>JM-209</t>
  </si>
  <si>
    <t>79C639A1</t>
  </si>
  <si>
    <t>JM-210</t>
  </si>
  <si>
    <t>48F61F3E</t>
  </si>
  <si>
    <t>JM-211</t>
  </si>
  <si>
    <t>119F5C54</t>
  </si>
  <si>
    <t>JM-212</t>
  </si>
  <si>
    <t>Operadora de Inmueble del Sur Morelos S.A. de C.V.</t>
  </si>
  <si>
    <t>593E33D4</t>
  </si>
  <si>
    <t>JM-213</t>
  </si>
  <si>
    <t>Ferreprecios S.A. de C.V.</t>
  </si>
  <si>
    <t>65501FD9</t>
  </si>
  <si>
    <t>JM-214</t>
  </si>
  <si>
    <t>1A64BD47</t>
  </si>
  <si>
    <t>JM-215</t>
  </si>
  <si>
    <t>CCB752DC</t>
  </si>
  <si>
    <t>JM-216</t>
  </si>
  <si>
    <t>70DF8FC6</t>
  </si>
  <si>
    <t>JM-217</t>
  </si>
  <si>
    <t xml:space="preserve">I + D México S.A de C.V. </t>
  </si>
  <si>
    <t>3C9FE9EE</t>
  </si>
  <si>
    <t>JM-218</t>
  </si>
  <si>
    <t>JM-219</t>
  </si>
  <si>
    <t>JM-220</t>
  </si>
  <si>
    <t>JM-221</t>
  </si>
  <si>
    <t>31573F7E</t>
  </si>
  <si>
    <t>JM-222</t>
  </si>
  <si>
    <t>D0EEE055</t>
  </si>
  <si>
    <t>JM-223</t>
  </si>
  <si>
    <t>625F9D90</t>
  </si>
  <si>
    <t>JM-224</t>
  </si>
  <si>
    <t>F530AE5C</t>
  </si>
  <si>
    <t>JM-225</t>
  </si>
  <si>
    <t>D2B61893</t>
  </si>
  <si>
    <t>JM-226</t>
  </si>
  <si>
    <t>2B9DC6F7</t>
  </si>
  <si>
    <t>JM-227</t>
  </si>
  <si>
    <t>2240D18A</t>
  </si>
  <si>
    <t>JM-228</t>
  </si>
  <si>
    <t>53E05632</t>
  </si>
  <si>
    <t>JM-229</t>
  </si>
  <si>
    <t>3FF702B9</t>
  </si>
  <si>
    <t>JM-230</t>
  </si>
  <si>
    <t>9A8A5FBE</t>
  </si>
  <si>
    <t>JM-231</t>
  </si>
  <si>
    <t>7CF49311</t>
  </si>
  <si>
    <t>JM-232</t>
  </si>
  <si>
    <t>B533DE46</t>
  </si>
  <si>
    <t>JM-233</t>
  </si>
  <si>
    <t>C563BBCD</t>
  </si>
  <si>
    <t>JM-234</t>
  </si>
  <si>
    <t>B84265AD</t>
  </si>
  <si>
    <t>JM-235</t>
  </si>
  <si>
    <t>3FADF6C3</t>
  </si>
  <si>
    <t>JM-236</t>
  </si>
  <si>
    <t>970BCE73</t>
  </si>
  <si>
    <t>JM-237</t>
  </si>
  <si>
    <t>A4EA9708</t>
  </si>
  <si>
    <t>JM-238</t>
  </si>
  <si>
    <t>D2C9ABE9</t>
  </si>
  <si>
    <t>JM-239</t>
  </si>
  <si>
    <t>A75267B3</t>
  </si>
  <si>
    <t>Oswaldo Baltazar Castrejón</t>
  </si>
  <si>
    <t>F710E35B</t>
  </si>
  <si>
    <t>1A410E5E</t>
  </si>
  <si>
    <t>JM-189</t>
  </si>
  <si>
    <t>Viáticos (Casteas)</t>
  </si>
  <si>
    <t>Viáticos (Recarga de TAG) - Comisión</t>
  </si>
  <si>
    <t>María Araceli Alemán Solís</t>
  </si>
  <si>
    <t>Pago inicial relativo a la construcción de la Alameda</t>
  </si>
  <si>
    <t>Pago relativo a la Renovación del Parque la Alameda (estimación 1)</t>
  </si>
  <si>
    <t>Pago relativo a la Renovación del Parque la Alameda (estimación 2)</t>
  </si>
  <si>
    <t xml:space="preserve">Pago relativo a la Supervisión y Post Construcción de Parque la Alameda </t>
  </si>
  <si>
    <t>Pago de la estimación cuatro por los servicios integrales para la asistencia Técnico-Adimistrativa y Legal</t>
  </si>
  <si>
    <t>Pago de anticipo relativo al diagnóstico y eveluación de vivienda  del municipio de Jojutla</t>
  </si>
  <si>
    <t>Pago elativo al diagnóstico y eveluación de vivienda  del municipio de Jojutla</t>
  </si>
  <si>
    <t>Pago relativo a la Renovación del Parque la Alameda (estimación 3)</t>
  </si>
  <si>
    <t>Pago relativo a la Renovación del Parque la Alameda (estimación 4)</t>
  </si>
  <si>
    <t xml:space="preserve">Pago de estimación dos por los servicios de supervisión y post construcción de la Explanada Municipal / Zócalo </t>
  </si>
  <si>
    <t xml:space="preserve">Pago de estimación uno por los servicios de supervisión y post construcción de la Explanada Municipal / Zócalo </t>
  </si>
  <si>
    <t>Pago de agosto por los servicios de supervisión arquitectónica de la Explanda Municipal / Zócalo</t>
  </si>
  <si>
    <t xml:space="preserve">Pago inicial relativo a la construcción del Centro Comunitario en la Localidad del Higuerón </t>
  </si>
  <si>
    <t>Septiembre 2018 primera quincena (asimilados)</t>
  </si>
  <si>
    <t>Septiembre 2018 segunda quincena (asimilados)</t>
  </si>
  <si>
    <t>Septiembre 2018 primera quincena (nómina)</t>
  </si>
  <si>
    <t>Septiembre  2018 segunda quincena (nómina/cuotas patronales )</t>
  </si>
  <si>
    <t>Septiembre 2018 segunda quincena (nómina/cuotas patronales )</t>
  </si>
  <si>
    <t>Septiembre 2018 pago finiquito (asimilados)</t>
  </si>
  <si>
    <t>Septiembre 2018 segunda quincena (nómina)</t>
  </si>
  <si>
    <t xml:space="preserve">70% Escuela Emiliano Zapata </t>
  </si>
  <si>
    <t xml:space="preserve">Imprevistos Escuela Emiliano Zapata </t>
  </si>
  <si>
    <t>Cuota 5 al Millar JAPEM</t>
  </si>
  <si>
    <t>Supervisión de obra (nómina)</t>
  </si>
  <si>
    <t>Total transferido</t>
  </si>
  <si>
    <t>JAPEM</t>
  </si>
  <si>
    <t>JM-240</t>
  </si>
  <si>
    <t>837795EC</t>
  </si>
  <si>
    <t>JM-241</t>
  </si>
  <si>
    <t xml:space="preserve">Construcción parque la Alameda </t>
  </si>
  <si>
    <t>A6D99212</t>
  </si>
  <si>
    <t>JM-242</t>
  </si>
  <si>
    <t xml:space="preserve">Inmobiliaria y Constructora Tlayacapan S.A. de C.V. </t>
  </si>
  <si>
    <t>FE6CF643</t>
  </si>
  <si>
    <t>JM-243</t>
  </si>
  <si>
    <t>Construcción Escuela Emiliano Zapata</t>
  </si>
  <si>
    <t>469F287E</t>
  </si>
  <si>
    <t>JM-244</t>
  </si>
  <si>
    <t>5BD3E916</t>
  </si>
  <si>
    <t>JM-245</t>
  </si>
  <si>
    <t>4468973F</t>
  </si>
  <si>
    <t>JM-246</t>
  </si>
  <si>
    <t>Dicontech S.A  de C.V.</t>
  </si>
  <si>
    <t>0F955953</t>
  </si>
  <si>
    <t>JM-247</t>
  </si>
  <si>
    <t xml:space="preserve">Beatriz García Jiménez </t>
  </si>
  <si>
    <t>348C4B7C</t>
  </si>
  <si>
    <t>JM-248</t>
  </si>
  <si>
    <t>30050A94</t>
  </si>
  <si>
    <t>JM-249</t>
  </si>
  <si>
    <t>EB56DB1C</t>
  </si>
  <si>
    <t>JM-250</t>
  </si>
  <si>
    <t xml:space="preserve">Dellekamp Arquitectura S.A. de C.V. </t>
  </si>
  <si>
    <t>Supervisión Arquitectónica Parque la Alameda</t>
  </si>
  <si>
    <t>95AED72B</t>
  </si>
  <si>
    <t>JM-251</t>
  </si>
  <si>
    <t>FC26D563</t>
  </si>
  <si>
    <t>JM-252</t>
  </si>
  <si>
    <t>D67BD47F</t>
  </si>
  <si>
    <t>JM-253</t>
  </si>
  <si>
    <t>724B42D6</t>
  </si>
  <si>
    <t>JM-254</t>
  </si>
  <si>
    <t>JM-255</t>
  </si>
  <si>
    <t>Octubre segunda quincena (Nómina/cuotas patronales )</t>
  </si>
  <si>
    <t>7D7058C1</t>
  </si>
  <si>
    <t>JM-256</t>
  </si>
  <si>
    <t>581C99EF</t>
  </si>
  <si>
    <t>JM-257</t>
  </si>
  <si>
    <t>F9F6BEF3</t>
  </si>
  <si>
    <t>JM-258</t>
  </si>
  <si>
    <t>1E821CBE</t>
  </si>
  <si>
    <t>JM-259</t>
  </si>
  <si>
    <t>2EB5419F</t>
  </si>
  <si>
    <t>JM-260</t>
  </si>
  <si>
    <t>0135F378</t>
  </si>
  <si>
    <t>JM-261</t>
  </si>
  <si>
    <t>FD75F63B</t>
  </si>
  <si>
    <t>JM-262</t>
  </si>
  <si>
    <t>9747077B</t>
  </si>
  <si>
    <t>JM-263</t>
  </si>
  <si>
    <t>063BA584</t>
  </si>
  <si>
    <t>JM-264</t>
  </si>
  <si>
    <t>1A698CCB</t>
  </si>
  <si>
    <t>JM-265</t>
  </si>
  <si>
    <t>166A3DF6</t>
  </si>
  <si>
    <t>JM-266</t>
  </si>
  <si>
    <t>378D3AFF</t>
  </si>
  <si>
    <t>JM-267</t>
  </si>
  <si>
    <t>C23443B6</t>
  </si>
  <si>
    <t>JM-268</t>
  </si>
  <si>
    <t>German Maldonado Abarca</t>
  </si>
  <si>
    <t>EFD35663</t>
  </si>
  <si>
    <t>JM-269</t>
  </si>
  <si>
    <t>ADE513CE</t>
  </si>
  <si>
    <t>JM-270</t>
  </si>
  <si>
    <t>C8A8FFBE</t>
  </si>
  <si>
    <t>JM-271</t>
  </si>
  <si>
    <t>8753F5D8</t>
  </si>
  <si>
    <t>JM-272</t>
  </si>
  <si>
    <t>Miriam Yazmin Flores Jiménez</t>
  </si>
  <si>
    <t>822C2505</t>
  </si>
  <si>
    <t>JM-273</t>
  </si>
  <si>
    <t>4FFF845B</t>
  </si>
  <si>
    <t>Pago de estimación tres relativo a la renovacion de la Explanada Municipal / Zócalo</t>
  </si>
  <si>
    <t xml:space="preserve">Pago de anticipo relativo a la construcción de la Escuela Primaria Emiliano Zapata </t>
  </si>
  <si>
    <t>Pago de estimación dos relativo a la construccion de la Capilla Santa Cruz</t>
  </si>
  <si>
    <t>Pago de estimación uno relativo a la construcción de la Escuela Primaria Emiliano Zapata</t>
  </si>
  <si>
    <t>Pago relativo a la Renovación del Parque la Alameda (estimación 5)</t>
  </si>
  <si>
    <t xml:space="preserve">Pago del sondeo arqueológico para la construcción del Santuario del Señor de Tula </t>
  </si>
  <si>
    <t>Sondeo arqueológico Santuario del Señor de Tula</t>
  </si>
  <si>
    <t>Pago  de la estimación cinco por los servicios integrales para la asistencia Técnico-Administrativa y Legal</t>
  </si>
  <si>
    <t xml:space="preserve">Pago de estimación tres por los servicios de supervisión y post construcción de la Explanada Municipal / Zócalo </t>
  </si>
  <si>
    <t xml:space="preserve">Pago uno relativo a la revisión de catálogo  de conceptos de los nueve proyectos </t>
  </si>
  <si>
    <t>Pago relativo a la supervisión arquitectónica para la Construcción del Parque la Alameda (septiembre)</t>
  </si>
  <si>
    <t>Pago relativo a la supervisión arquitectónica para la Construcción del Parque la Alameda (octubre)</t>
  </si>
  <si>
    <t>Octubre 2018 primera quincena (Nómina)</t>
  </si>
  <si>
    <t>Octubre 2018 segunda quincena  (Nómina/cuotas patronales )</t>
  </si>
  <si>
    <t>Octubre 2018 segunda quincena  (Nómina/cuotas patronales)</t>
  </si>
  <si>
    <t>Octubre 2018 primera quincena (asimilados)</t>
  </si>
  <si>
    <t>Octubre 2018 segunda quincena (asimilados)</t>
  </si>
  <si>
    <t>783449E2</t>
  </si>
  <si>
    <t>Octubre 2018 primera quincena (nómina)</t>
  </si>
  <si>
    <t>Octubre 2018 segunda quincena (nómina/cuotas patronales )</t>
  </si>
  <si>
    <t>Octubre 2018 segunda quincena  (nómina/cuotas patronales )</t>
  </si>
  <si>
    <t>Octubre  2018 segunda quincena  (nómina/cuotas patronales )</t>
  </si>
  <si>
    <t>30% El Santuario del Seño del Tula</t>
  </si>
  <si>
    <t>70% El Santuario del Señor de Tula</t>
  </si>
  <si>
    <t>Imprevistos y estructural adicional Señor de Tula</t>
  </si>
  <si>
    <t>70% más imprevistos U.H. El Higuerón</t>
  </si>
  <si>
    <t>Vivienda</t>
  </si>
  <si>
    <t>PROYECTO JOJUTLA INFONAVIT
FUNDACIÓN HOGARES - CONTROL DE GASTOS DE OPERACIÓN
PERIODO: 01-abril-2018 al 31-octubre-2018</t>
  </si>
  <si>
    <r>
      <t xml:space="preserve">PROYECTO JOJUTLA INFONAVIT
</t>
    </r>
    <r>
      <rPr>
        <sz val="10"/>
        <color theme="1"/>
        <rFont val="Century Gothic"/>
        <family val="2"/>
      </rPr>
      <t>Fundación Hogares, I.A.P. - Resumen de donativos recibidos
Periodo: 01-marzo-2018 al 31-octubre-2018</t>
    </r>
  </si>
  <si>
    <r>
      <rPr>
        <b/>
        <sz val="10"/>
        <color theme="1"/>
        <rFont val="Century Gothic"/>
        <family val="2"/>
      </rPr>
      <t>PROYECTO JOJUTLA INFONAVIT</t>
    </r>
    <r>
      <rPr>
        <sz val="10"/>
        <color theme="1"/>
        <rFont val="Century Gothic"/>
        <family val="2"/>
      </rPr>
      <t xml:space="preserve">
Fundación Hogares, I.A.P. - Resumen Agregado de Gastos
Periodo: 01-marzo-2018 al 31-octubre-2018</t>
    </r>
  </si>
  <si>
    <r>
      <rPr>
        <b/>
        <sz val="10"/>
        <color theme="1"/>
        <rFont val="Century Gothic"/>
        <family val="2"/>
      </rPr>
      <t>PROYECTO JOJUTLA INFONAVIT</t>
    </r>
    <r>
      <rPr>
        <sz val="10"/>
        <color theme="1"/>
        <rFont val="Century Gothic"/>
        <family val="2"/>
      </rPr>
      <t xml:space="preserve">
Fundación Hogares, I.A.P. - Rendimientos y Donativos
Periodo: 01-marzo-2018 al 31-octubre-2018</t>
    </r>
  </si>
  <si>
    <t>GV Arquitectos, S.A. de C.V.</t>
  </si>
  <si>
    <t>Revisión de catálogo de conceptos</t>
  </si>
  <si>
    <t>Grupo Telu, S.A. de C.V.</t>
  </si>
  <si>
    <t>DA3F4E74</t>
  </si>
  <si>
    <t>BA413C2B</t>
  </si>
  <si>
    <t>80991B59</t>
  </si>
  <si>
    <t>09D8EBD7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</si>
</sst>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quot;$&quot;#,##0.00"/>
  </numFmts>
  <fonts count="25"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b/>
      <sz val="9"/>
      <color theme="0"/>
      <name val="Calibri"/>
      <family val="2"/>
      <scheme val="minor"/>
    </font>
    <font>
      <sz val="10"/>
      <color theme="1"/>
      <name val="Calibri"/>
      <family val="2"/>
      <scheme val="minor"/>
    </font>
    <font>
      <sz val="9"/>
      <color theme="1"/>
      <name val="Calibri"/>
      <family val="2"/>
      <scheme val="minor"/>
    </font>
    <font>
      <b/>
      <sz val="11"/>
      <color theme="0"/>
      <name val="Century Gothic"/>
      <family val="2"/>
    </font>
    <font>
      <sz val="11"/>
      <color theme="1"/>
      <name val="Century Gothic"/>
      <family val="2"/>
    </font>
    <font>
      <sz val="11"/>
      <name val="Century Gothic"/>
      <family val="2"/>
    </font>
    <font>
      <b/>
      <sz val="11"/>
      <color theme="1"/>
      <name val="Century Gothic"/>
      <family val="2"/>
    </font>
    <font>
      <sz val="9"/>
      <name val="Calibri"/>
      <family val="2"/>
      <scheme val="minor"/>
    </font>
    <font>
      <sz val="8"/>
      <name val="Arial"/>
      <family val="2"/>
    </font>
    <font>
      <sz val="9"/>
      <color indexed="81"/>
      <name val="Tahoma"/>
      <family val="2"/>
    </font>
    <font>
      <sz val="10"/>
      <color theme="1"/>
      <name val="Century Gothic"/>
      <family val="2"/>
    </font>
    <font>
      <b/>
      <sz val="10"/>
      <color theme="1"/>
      <name val="Century Gothic"/>
      <family val="2"/>
    </font>
    <font>
      <sz val="11"/>
      <color theme="2" tint="-0.749992370372631"/>
      <name val="Century Gothic"/>
      <family val="2"/>
    </font>
    <font>
      <b/>
      <sz val="11"/>
      <color theme="2" tint="-0.749992370372631"/>
      <name val="Century Gothic"/>
      <family val="2"/>
    </font>
    <font>
      <b/>
      <sz val="10"/>
      <color theme="2" tint="-0.749992370372631"/>
      <name val="Century Gothic"/>
      <family val="2"/>
    </font>
    <font>
      <sz val="10"/>
      <color theme="2" tint="-0.749992370372631"/>
      <name val="Century Gothic"/>
      <family val="2"/>
    </font>
    <font>
      <sz val="10"/>
      <color theme="2" tint="-0.749992370372631"/>
      <name val="Calibri"/>
      <family val="2"/>
      <scheme val="minor"/>
    </font>
    <font>
      <b/>
      <sz val="10"/>
      <color theme="0"/>
      <name val="Century Gothic"/>
      <family val="2"/>
    </font>
    <font>
      <sz val="10"/>
      <name val="Century Gothic"/>
      <family val="2"/>
    </font>
    <font>
      <b/>
      <sz val="10"/>
      <name val="Century Gothic"/>
      <family val="2"/>
    </font>
    <font>
      <b/>
      <sz val="9"/>
      <color theme="1"/>
      <name val="Arial"/>
      <family val="2"/>
    </font>
  </fonts>
  <fills count="5">
    <fill>
      <patternFill patternType="none"/>
    </fill>
    <fill>
      <patternFill patternType="gray125"/>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9">
    <border>
      <left/>
      <right/>
      <top/>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dotted">
        <color theme="2" tint="-0.499984740745262"/>
      </left>
      <right style="dotted">
        <color theme="2" tint="-0.499984740745262"/>
      </right>
      <top style="dotted">
        <color theme="2" tint="-0.499984740745262"/>
      </top>
      <bottom style="dotted">
        <color theme="2" tint="-0.499984740745262"/>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91">
    <xf numFmtId="0" fontId="0" fillId="0" borderId="0" xfId="0"/>
    <xf numFmtId="0" fontId="3" fillId="0" borderId="0" xfId="0" applyFont="1" applyFill="1" applyBorder="1"/>
    <xf numFmtId="0" fontId="3" fillId="0" borderId="0" xfId="0" applyFont="1" applyBorder="1"/>
    <xf numFmtId="0" fontId="3" fillId="0" borderId="0" xfId="0" applyFont="1" applyBorder="1" applyAlignment="1">
      <alignment horizontal="left" wrapText="1"/>
    </xf>
    <xf numFmtId="0" fontId="3" fillId="0" borderId="0"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8" fillId="0" borderId="0" xfId="0" applyFont="1"/>
    <xf numFmtId="0" fontId="9" fillId="0" borderId="0" xfId="0" applyFont="1" applyFill="1"/>
    <xf numFmtId="0" fontId="8" fillId="0" borderId="0" xfId="0" applyFont="1" applyFill="1" applyBorder="1"/>
    <xf numFmtId="0" fontId="0" fillId="0" borderId="0" xfId="0" applyFill="1" applyBorder="1"/>
    <xf numFmtId="0" fontId="9" fillId="0" borderId="0" xfId="0" applyFont="1" applyFill="1" applyBorder="1"/>
    <xf numFmtId="0" fontId="0" fillId="0" borderId="0" xfId="0" applyBorder="1"/>
    <xf numFmtId="44"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0" fontId="12" fillId="0" borderId="0" xfId="0" applyFont="1" applyBorder="1" applyAlignment="1">
      <alignment vertical="center"/>
    </xf>
    <xf numFmtId="0" fontId="12" fillId="0" borderId="0" xfId="0" applyFont="1" applyFill="1" applyBorder="1" applyAlignment="1">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2" fillId="0" borderId="0" xfId="0" applyFont="1" applyBorder="1" applyAlignment="1">
      <alignment horizontal="center"/>
    </xf>
    <xf numFmtId="49" fontId="2" fillId="0" borderId="0" xfId="0" applyNumberFormat="1" applyFont="1" applyBorder="1" applyAlignment="1">
      <alignment horizontal="center"/>
    </xf>
    <xf numFmtId="49" fontId="3" fillId="0" borderId="0" xfId="0" applyNumberFormat="1" applyFont="1" applyFill="1" applyBorder="1"/>
    <xf numFmtId="49" fontId="3" fillId="0" borderId="0" xfId="0" applyNumberFormat="1" applyFont="1" applyBorder="1"/>
    <xf numFmtId="0" fontId="2" fillId="0" borderId="0" xfId="0" applyFont="1" applyBorder="1" applyAlignment="1">
      <alignment horizontal="center"/>
    </xf>
    <xf numFmtId="0" fontId="8" fillId="0" borderId="0" xfId="0" applyFont="1" applyAlignment="1">
      <alignment horizontal="center"/>
    </xf>
    <xf numFmtId="0" fontId="0" fillId="0" borderId="0" xfId="0" applyFont="1"/>
    <xf numFmtId="0" fontId="16" fillId="0" borderId="0" xfId="0" applyFont="1" applyFill="1" applyBorder="1"/>
    <xf numFmtId="0" fontId="7" fillId="2" borderId="0" xfId="0" applyFont="1" applyFill="1" applyAlignment="1">
      <alignment horizontal="center"/>
    </xf>
    <xf numFmtId="0" fontId="17" fillId="0" borderId="0" xfId="0" applyFont="1" applyBorder="1" applyAlignment="1">
      <alignment horizontal="center"/>
    </xf>
    <xf numFmtId="0" fontId="17" fillId="0" borderId="0" xfId="0" applyFont="1" applyAlignment="1">
      <alignment horizontal="center"/>
    </xf>
    <xf numFmtId="0" fontId="18" fillId="0" borderId="1" xfId="0" applyFont="1" applyFill="1" applyBorder="1" applyAlignment="1">
      <alignment vertical="center"/>
    </xf>
    <xf numFmtId="0" fontId="18" fillId="0" borderId="1" xfId="0" applyFont="1" applyFill="1" applyBorder="1" applyAlignment="1">
      <alignment horizontal="right" vertical="center"/>
    </xf>
    <xf numFmtId="0" fontId="18" fillId="0" borderId="0" xfId="0" applyFont="1" applyFill="1" applyBorder="1" applyAlignment="1">
      <alignment horizontal="right" vertical="center"/>
    </xf>
    <xf numFmtId="165" fontId="18" fillId="0" borderId="1" xfId="0" applyNumberFormat="1" applyFont="1" applyFill="1" applyBorder="1" applyAlignment="1">
      <alignment vertical="center"/>
    </xf>
    <xf numFmtId="165" fontId="18" fillId="0" borderId="0" xfId="0" applyNumberFormat="1" applyFont="1" applyFill="1" applyBorder="1" applyAlignment="1">
      <alignment vertical="center"/>
    </xf>
    <xf numFmtId="164" fontId="18" fillId="0" borderId="1" xfId="0" applyNumberFormat="1" applyFont="1" applyBorder="1"/>
    <xf numFmtId="164" fontId="18" fillId="0" borderId="1" xfId="0" applyNumberFormat="1" applyFont="1" applyBorder="1" applyAlignment="1">
      <alignment vertical="center"/>
    </xf>
    <xf numFmtId="0" fontId="19" fillId="0" borderId="1" xfId="0" applyFont="1" applyBorder="1"/>
    <xf numFmtId="0" fontId="18" fillId="0" borderId="0" xfId="0" applyFont="1" applyFill="1" applyAlignment="1">
      <alignment vertical="center"/>
    </xf>
    <xf numFmtId="0" fontId="18" fillId="0" borderId="0" xfId="0" applyFont="1" applyFill="1" applyAlignment="1">
      <alignment horizontal="right" vertical="center"/>
    </xf>
    <xf numFmtId="164" fontId="19" fillId="0" borderId="0" xfId="0" applyNumberFormat="1" applyFont="1" applyFill="1" applyAlignment="1">
      <alignment vertical="center"/>
    </xf>
    <xf numFmtId="164" fontId="19" fillId="0" borderId="0" xfId="0" applyNumberFormat="1" applyFont="1" applyFill="1" applyBorder="1" applyAlignment="1">
      <alignment vertical="center"/>
    </xf>
    <xf numFmtId="0" fontId="19" fillId="0" borderId="0" xfId="0" applyFont="1"/>
    <xf numFmtId="165" fontId="19" fillId="0" borderId="0" xfId="0" applyNumberFormat="1" applyFont="1"/>
    <xf numFmtId="0" fontId="20" fillId="0" borderId="0" xfId="0" applyFont="1"/>
    <xf numFmtId="0" fontId="19" fillId="0" borderId="0" xfId="0" applyFont="1" applyAlignment="1">
      <alignment horizontal="left" vertical="center" wrapText="1"/>
    </xf>
    <xf numFmtId="0" fontId="19" fillId="0" borderId="0" xfId="0" applyFont="1" applyFill="1" applyBorder="1" applyAlignment="1">
      <alignment horizontal="left" vertical="center" wrapText="1"/>
    </xf>
    <xf numFmtId="165" fontId="19" fillId="0" borderId="0" xfId="0" applyNumberFormat="1" applyFont="1" applyFill="1" applyAlignment="1">
      <alignment horizontal="right" vertical="center" wrapText="1"/>
    </xf>
    <xf numFmtId="165" fontId="19" fillId="0" borderId="0" xfId="0" applyNumberFormat="1" applyFont="1" applyFill="1" applyBorder="1" applyAlignment="1">
      <alignment horizontal="right" vertical="center" wrapText="1"/>
    </xf>
    <xf numFmtId="0" fontId="19" fillId="4" borderId="0" xfId="0" applyFont="1" applyFill="1" applyAlignment="1">
      <alignment horizontal="left" vertical="center" wrapText="1"/>
    </xf>
    <xf numFmtId="164" fontId="19" fillId="0" borderId="0" xfId="0" applyNumberFormat="1" applyFont="1" applyFill="1" applyBorder="1" applyAlignment="1">
      <alignment horizontal="right" vertical="center" wrapText="1"/>
    </xf>
    <xf numFmtId="0" fontId="18"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right" vertical="center"/>
    </xf>
    <xf numFmtId="0" fontId="21" fillId="0" borderId="0" xfId="0" applyFont="1" applyFill="1" applyBorder="1" applyAlignment="1">
      <alignment horizontal="right" vertical="center"/>
    </xf>
    <xf numFmtId="164" fontId="22" fillId="0" borderId="0" xfId="0" applyNumberFormat="1" applyFont="1" applyFill="1" applyAlignment="1">
      <alignment vertical="center"/>
    </xf>
    <xf numFmtId="164" fontId="22" fillId="0" borderId="0" xfId="0" applyNumberFormat="1" applyFont="1" applyFill="1" applyBorder="1" applyAlignment="1">
      <alignment vertical="center"/>
    </xf>
    <xf numFmtId="0" fontId="14" fillId="0" borderId="0" xfId="0" applyFont="1"/>
    <xf numFmtId="0" fontId="5" fillId="0" borderId="0" xfId="0" applyFont="1"/>
    <xf numFmtId="0" fontId="21" fillId="0" borderId="0" xfId="0" applyFont="1" applyFill="1" applyBorder="1" applyAlignment="1">
      <alignment horizontal="left" vertical="center" wrapText="1"/>
    </xf>
    <xf numFmtId="165" fontId="21" fillId="3" borderId="0" xfId="0" applyNumberFormat="1" applyFont="1" applyFill="1"/>
    <xf numFmtId="164" fontId="23" fillId="0" borderId="0" xfId="0" applyNumberFormat="1" applyFont="1" applyFill="1" applyBorder="1"/>
    <xf numFmtId="0" fontId="14" fillId="0" borderId="0" xfId="0" applyFont="1" applyFill="1" applyBorder="1"/>
    <xf numFmtId="0" fontId="15" fillId="0" borderId="0" xfId="0" applyFont="1" applyFill="1" applyBorder="1"/>
    <xf numFmtId="4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0" fontId="0" fillId="0" borderId="0" xfId="0" applyAlignment="1">
      <alignment horizontal="center" vertical="center" wrapText="1"/>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0" fillId="0" borderId="0" xfId="0" applyFill="1"/>
    <xf numFmtId="4" fontId="14" fillId="0" borderId="2"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2" fillId="0" borderId="0" xfId="0" applyNumberFormat="1" applyFont="1" applyBorder="1"/>
    <xf numFmtId="0" fontId="15" fillId="0" borderId="0" xfId="0" applyFont="1" applyFill="1" applyBorder="1" applyAlignment="1">
      <alignment horizontal="center"/>
    </xf>
    <xf numFmtId="0" fontId="14" fillId="0" borderId="0" xfId="0" applyFont="1" applyFill="1" applyBorder="1" applyAlignment="1">
      <alignment horizontal="center"/>
    </xf>
    <xf numFmtId="0" fontId="0" fillId="0" borderId="0" xfId="0" applyAlignment="1">
      <alignment horizontal="center"/>
    </xf>
    <xf numFmtId="44" fontId="0" fillId="0" borderId="0" xfId="0" applyNumberFormat="1" applyBorder="1" applyAlignment="1">
      <alignment horizontal="center" vertical="center"/>
    </xf>
    <xf numFmtId="0" fontId="0" fillId="0" borderId="0" xfId="0" applyBorder="1" applyAlignment="1">
      <alignment horizontal="center" vertical="center"/>
    </xf>
    <xf numFmtId="44" fontId="14" fillId="0" borderId="0" xfId="3" applyNumberFormat="1" applyFont="1" applyFill="1" applyBorder="1" applyAlignment="1">
      <alignment horizontal="center" vertical="center"/>
    </xf>
    <xf numFmtId="0" fontId="15" fillId="0" borderId="2" xfId="0" applyFont="1" applyFill="1" applyBorder="1" applyAlignment="1">
      <alignment horizontal="right" vertical="center"/>
    </xf>
    <xf numFmtId="44" fontId="15" fillId="0" borderId="2" xfId="3" applyNumberFormat="1" applyFont="1" applyFill="1" applyBorder="1" applyAlignment="1">
      <alignment horizontal="center" vertical="center"/>
    </xf>
    <xf numFmtId="0" fontId="11"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vertical="center"/>
    </xf>
    <xf numFmtId="0" fontId="6" fillId="0" borderId="5" xfId="0" applyFont="1" applyFill="1" applyBorder="1" applyAlignment="1">
      <alignment horizontal="left" vertical="center" wrapText="1"/>
    </xf>
    <xf numFmtId="17" fontId="6" fillId="0" borderId="5" xfId="2" applyNumberFormat="1" applyFont="1" applyFill="1" applyBorder="1" applyAlignment="1">
      <alignment horizontal="center" vertical="center"/>
    </xf>
    <xf numFmtId="14" fontId="11" fillId="0" borderId="5"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2" fontId="6" fillId="0" borderId="5" xfId="0" quotePrefix="1" applyNumberFormat="1" applyFont="1" applyFill="1" applyBorder="1" applyAlignment="1">
      <alignment horizontal="center" vertical="center" wrapText="1"/>
    </xf>
    <xf numFmtId="44" fontId="6" fillId="0" borderId="5" xfId="1" applyNumberFormat="1" applyFont="1" applyFill="1" applyBorder="1" applyAlignment="1">
      <alignment vertical="center"/>
    </xf>
    <xf numFmtId="49" fontId="11" fillId="0" borderId="5" xfId="1" quotePrefix="1" applyNumberFormat="1" applyFont="1" applyFill="1" applyBorder="1" applyAlignment="1">
      <alignment vertical="center"/>
    </xf>
    <xf numFmtId="0" fontId="6" fillId="0" borderId="5" xfId="0" applyFont="1" applyFill="1" applyBorder="1" applyAlignment="1">
      <alignment horizontal="center" vertical="center" wrapText="1"/>
    </xf>
    <xf numFmtId="49" fontId="6" fillId="0" borderId="5" xfId="1" quotePrefix="1" applyNumberFormat="1" applyFont="1" applyFill="1" applyBorder="1" applyAlignment="1">
      <alignment vertical="center"/>
    </xf>
    <xf numFmtId="0" fontId="6" fillId="0" borderId="5" xfId="0" applyFont="1" applyFill="1" applyBorder="1" applyAlignment="1">
      <alignment vertical="center" wrapText="1"/>
    </xf>
    <xf numFmtId="44" fontId="6" fillId="0" borderId="5" xfId="2" applyNumberFormat="1" applyFont="1" applyFill="1" applyBorder="1" applyAlignment="1">
      <alignment vertical="center"/>
    </xf>
    <xf numFmtId="0" fontId="6" fillId="0" borderId="5" xfId="0" quotePrefix="1" applyFont="1" applyFill="1" applyBorder="1" applyAlignment="1">
      <alignment horizontal="center" vertical="center" wrapText="1"/>
    </xf>
    <xf numFmtId="49" fontId="6" fillId="0" borderId="5" xfId="1" applyNumberFormat="1" applyFont="1" applyFill="1" applyBorder="1" applyAlignment="1">
      <alignment vertical="center"/>
    </xf>
    <xf numFmtId="49" fontId="11" fillId="0" borderId="5" xfId="2" quotePrefix="1" applyNumberFormat="1" applyFont="1" applyFill="1" applyBorder="1" applyAlignment="1">
      <alignment vertical="center"/>
    </xf>
    <xf numFmtId="44" fontId="11" fillId="0" borderId="5" xfId="1" applyNumberFormat="1" applyFont="1" applyFill="1" applyBorder="1" applyAlignment="1">
      <alignment vertical="center"/>
    </xf>
    <xf numFmtId="0" fontId="11" fillId="0" borderId="5" xfId="0" applyFont="1" applyFill="1" applyBorder="1" applyAlignment="1">
      <alignment vertical="center"/>
    </xf>
    <xf numFmtId="0" fontId="11" fillId="0" borderId="5" xfId="0" applyFont="1" applyFill="1" applyBorder="1" applyAlignment="1">
      <alignment vertical="center" wrapText="1"/>
    </xf>
    <xf numFmtId="17"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11" fontId="11" fillId="0" borderId="5" xfId="0" applyNumberFormat="1" applyFont="1" applyFill="1" applyBorder="1" applyAlignment="1">
      <alignment horizontal="center" vertical="center" wrapText="1"/>
    </xf>
    <xf numFmtId="44" fontId="11" fillId="0" borderId="5" xfId="2" applyNumberFormat="1" applyFont="1" applyFill="1" applyBorder="1" applyAlignment="1">
      <alignment vertical="center"/>
    </xf>
    <xf numFmtId="0" fontId="11" fillId="0" borderId="5" xfId="0" applyFont="1" applyFill="1" applyBorder="1" applyAlignment="1">
      <alignment horizontal="left" vertical="center"/>
    </xf>
    <xf numFmtId="0" fontId="11" fillId="0" borderId="5" xfId="0" quotePrefix="1" applyFont="1" applyFill="1" applyBorder="1" applyAlignment="1">
      <alignment horizontal="center" vertical="center" wrapText="1"/>
    </xf>
    <xf numFmtId="17" fontId="11" fillId="0" borderId="5" xfId="2"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44" fontId="11" fillId="0" borderId="5" xfId="1" applyNumberFormat="1" applyFont="1" applyFill="1" applyBorder="1" applyAlignment="1">
      <alignment vertical="center" wrapText="1"/>
    </xf>
    <xf numFmtId="49" fontId="11" fillId="0" borderId="5" xfId="1" applyNumberFormat="1" applyFont="1" applyFill="1" applyBorder="1" applyAlignment="1">
      <alignment vertical="center" wrapText="1"/>
    </xf>
    <xf numFmtId="0" fontId="6" fillId="0" borderId="5" xfId="0" applyFont="1" applyFill="1" applyBorder="1" applyAlignment="1">
      <alignment horizontal="center"/>
    </xf>
    <xf numFmtId="49" fontId="11" fillId="0" borderId="5" xfId="1" quotePrefix="1" applyNumberFormat="1" applyFont="1" applyFill="1" applyBorder="1" applyAlignment="1">
      <alignment vertical="center" wrapText="1"/>
    </xf>
    <xf numFmtId="0" fontId="4" fillId="2"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Border="1" applyAlignment="1">
      <alignment vertical="center" wrapText="1"/>
    </xf>
    <xf numFmtId="165" fontId="0" fillId="0" borderId="0" xfId="0" applyNumberFormat="1"/>
    <xf numFmtId="14" fontId="6" fillId="0" borderId="6" xfId="0" applyNumberFormat="1" applyFont="1" applyFill="1" applyBorder="1" applyAlignment="1">
      <alignment horizontal="center" vertical="center"/>
    </xf>
    <xf numFmtId="44" fontId="6" fillId="0" borderId="6" xfId="1" applyNumberFormat="1" applyFont="1" applyFill="1" applyBorder="1" applyAlignment="1">
      <alignment vertical="center"/>
    </xf>
    <xf numFmtId="0" fontId="7" fillId="2" borderId="0" xfId="0" applyFont="1" applyFill="1" applyAlignment="1">
      <alignment horizontal="center"/>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6" fillId="0" borderId="6" xfId="0" applyFont="1" applyFill="1" applyBorder="1" applyAlignment="1">
      <alignment vertical="center"/>
    </xf>
    <xf numFmtId="0" fontId="6" fillId="0" borderId="6" xfId="0" applyFont="1" applyFill="1" applyBorder="1" applyAlignment="1">
      <alignment horizontal="left" vertical="center" wrapText="1"/>
    </xf>
    <xf numFmtId="14" fontId="11" fillId="0" borderId="6" xfId="0" applyNumberFormat="1" applyFont="1" applyFill="1" applyBorder="1" applyAlignment="1">
      <alignment horizontal="center" vertical="center"/>
    </xf>
    <xf numFmtId="44" fontId="11" fillId="0" borderId="6" xfId="1" applyNumberFormat="1" applyFont="1" applyFill="1" applyBorder="1" applyAlignment="1">
      <alignment vertical="center"/>
    </xf>
    <xf numFmtId="0" fontId="7" fillId="0" borderId="0" xfId="0" applyFont="1" applyFill="1" applyAlignment="1">
      <alignment horizontal="center"/>
    </xf>
    <xf numFmtId="0" fontId="7" fillId="2" borderId="0" xfId="0" applyFont="1" applyFill="1" applyAlignment="1">
      <alignment horizontal="center"/>
    </xf>
    <xf numFmtId="165" fontId="19" fillId="0" borderId="0" xfId="0" applyNumberFormat="1" applyFont="1" applyFill="1"/>
    <xf numFmtId="0" fontId="19" fillId="0" borderId="0" xfId="0" applyFont="1" applyFill="1"/>
    <xf numFmtId="44" fontId="14" fillId="0" borderId="2" xfId="0" applyNumberFormat="1" applyFont="1" applyFill="1" applyBorder="1" applyAlignment="1">
      <alignment horizontal="center" vertical="center"/>
    </xf>
    <xf numFmtId="44" fontId="22" fillId="0" borderId="2" xfId="0" applyNumberFormat="1" applyFont="1" applyFill="1" applyBorder="1" applyAlignment="1">
      <alignment horizontal="center" vertical="center"/>
    </xf>
    <xf numFmtId="44" fontId="14" fillId="0" borderId="2" xfId="3"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17" fontId="11" fillId="0" borderId="0" xfId="2"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xf>
    <xf numFmtId="14" fontId="11" fillId="0" borderId="0" xfId="0" applyNumberFormat="1" applyFont="1" applyFill="1" applyBorder="1" applyAlignment="1">
      <alignment horizontal="center" vertical="center" wrapText="1"/>
    </xf>
    <xf numFmtId="44" fontId="11" fillId="0" borderId="0" xfId="1" applyNumberFormat="1" applyFont="1" applyFill="1" applyBorder="1" applyAlignment="1">
      <alignment vertical="center" wrapText="1"/>
    </xf>
    <xf numFmtId="49" fontId="11" fillId="0" borderId="0" xfId="2" quotePrefix="1" applyNumberFormat="1" applyFont="1" applyFill="1" applyBorder="1" applyAlignment="1">
      <alignment vertical="center"/>
    </xf>
    <xf numFmtId="0" fontId="10" fillId="0" borderId="0" xfId="0" applyFont="1" applyAlignment="1">
      <alignment horizontal="center"/>
    </xf>
    <xf numFmtId="0" fontId="7" fillId="2" borderId="0" xfId="0" applyFont="1" applyFill="1" applyAlignment="1">
      <alignment horizontal="center"/>
    </xf>
    <xf numFmtId="0" fontId="21" fillId="3" borderId="0" xfId="0" applyFont="1" applyFill="1" applyAlignment="1">
      <alignment horizontal="left" vertical="center" wrapText="1"/>
    </xf>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9" fontId="14" fillId="0" borderId="2" xfId="0" applyNumberFormat="1" applyFont="1" applyFill="1" applyBorder="1" applyAlignment="1">
      <alignment horizontal="left" vertical="center"/>
    </xf>
    <xf numFmtId="44" fontId="14" fillId="0" borderId="2" xfId="3" applyNumberFormat="1" applyFont="1" applyFill="1" applyBorder="1" applyAlignment="1">
      <alignment horizontal="left" vertical="center"/>
    </xf>
    <xf numFmtId="0" fontId="7" fillId="2" borderId="0" xfId="0" applyFont="1" applyFill="1" applyAlignment="1">
      <alignment horizontal="left" vertical="center"/>
    </xf>
    <xf numFmtId="0" fontId="21" fillId="3" borderId="0" xfId="0" applyFont="1" applyFill="1" applyAlignment="1">
      <alignment horizontal="left" vertical="center"/>
    </xf>
    <xf numFmtId="44" fontId="19" fillId="0" borderId="0" xfId="0" applyNumberFormat="1" applyFont="1" applyFill="1"/>
    <xf numFmtId="165" fontId="22" fillId="0" borderId="0" xfId="0" applyNumberFormat="1" applyFont="1" applyFill="1" applyAlignment="1">
      <alignment vertical="center"/>
    </xf>
    <xf numFmtId="165" fontId="19" fillId="0" borderId="0" xfId="0" applyNumberFormat="1" applyFont="1" applyFill="1" applyBorder="1" applyAlignment="1">
      <alignment horizontal="left" vertical="center" wrapText="1"/>
    </xf>
    <xf numFmtId="165" fontId="22" fillId="0" borderId="0" xfId="0" applyNumberFormat="1" applyFont="1" applyFill="1" applyBorder="1" applyAlignment="1">
      <alignment vertical="center"/>
    </xf>
    <xf numFmtId="44" fontId="0" fillId="0" borderId="0" xfId="0" applyNumberFormat="1"/>
    <xf numFmtId="44" fontId="6" fillId="0" borderId="5" xfId="0" applyNumberFormat="1" applyFont="1" applyFill="1" applyBorder="1" applyAlignment="1">
      <alignment horizontal="left" vertical="center" wrapText="1"/>
    </xf>
    <xf numFmtId="165" fontId="18" fillId="0" borderId="1" xfId="0" applyNumberFormat="1" applyFont="1" applyBorder="1"/>
    <xf numFmtId="0" fontId="14" fillId="0" borderId="2" xfId="0" applyFont="1" applyFill="1" applyBorder="1" applyAlignment="1">
      <alignment horizontal="left"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4" fontId="11" fillId="0" borderId="7" xfId="0" applyNumberFormat="1" applyFont="1" applyFill="1" applyBorder="1" applyAlignment="1">
      <alignment horizontal="center" vertical="center" wrapText="1"/>
    </xf>
    <xf numFmtId="44" fontId="11" fillId="0" borderId="8" xfId="1" applyNumberFormat="1" applyFont="1" applyFill="1" applyBorder="1" applyAlignment="1">
      <alignment vertical="center" wrapText="1"/>
    </xf>
    <xf numFmtId="0" fontId="11" fillId="0" borderId="0" xfId="0" applyFont="1" applyBorder="1" applyAlignment="1">
      <alignment vertical="center" wrapText="1"/>
    </xf>
    <xf numFmtId="11" fontId="11" fillId="0" borderId="5" xfId="0" quotePrefix="1" applyNumberFormat="1" applyFont="1" applyFill="1" applyBorder="1" applyAlignment="1">
      <alignment horizontal="center" vertical="center" wrapText="1"/>
    </xf>
    <xf numFmtId="0" fontId="2" fillId="0" borderId="0" xfId="0" applyFont="1" applyBorder="1" applyAlignment="1">
      <alignment horizont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14" fontId="14" fillId="0" borderId="3" xfId="0" applyNumberFormat="1" applyFont="1" applyFill="1" applyBorder="1" applyAlignment="1">
      <alignment horizontal="center" vertical="center"/>
    </xf>
    <xf numFmtId="0" fontId="14" fillId="0" borderId="4" xfId="0"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4" fontId="14" fillId="0" borderId="3" xfId="0" applyNumberFormat="1" applyFont="1" applyFill="1" applyBorder="1" applyAlignment="1">
      <alignment horizontal="center" vertical="center"/>
    </xf>
    <xf numFmtId="4" fontId="14" fillId="0" borderId="4" xfId="0" applyNumberFormat="1" applyFont="1" applyFill="1" applyBorder="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center"/>
    </xf>
  </cellXfs>
  <cellStyles count="4">
    <cellStyle name="Millares" xfId="3" builtinId="3"/>
    <cellStyle name="Moneda" xfId="1" builtinId="4"/>
    <cellStyle name="Moneda 3" xfId="2" xr:uid="{00000000-0005-0000-0000-000002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204786</xdr:colOff>
      <xdr:row>2</xdr:row>
      <xdr:rowOff>123823</xdr:rowOff>
    </xdr:from>
    <xdr:to>
      <xdr:col>15</xdr:col>
      <xdr:colOff>1104786</xdr:colOff>
      <xdr:row>3</xdr:row>
      <xdr:rowOff>238010</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22159911" y="409573"/>
          <a:ext cx="900000" cy="90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1847850</xdr:colOff>
      <xdr:row>1</xdr:row>
      <xdr:rowOff>171450</xdr:rowOff>
    </xdr:from>
    <xdr:to>
      <xdr:col>8</xdr:col>
      <xdr:colOff>2581275</xdr:colOff>
      <xdr:row>5</xdr:row>
      <xdr:rowOff>152400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1782425" y="361950"/>
          <a:ext cx="733425" cy="7429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238125</xdr:colOff>
      <xdr:row>1</xdr:row>
      <xdr:rowOff>9525</xdr:rowOff>
    </xdr:from>
    <xdr:to>
      <xdr:col>26</xdr:col>
      <xdr:colOff>971550</xdr:colOff>
      <xdr:row>4</xdr:row>
      <xdr:rowOff>180975</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8410575" y="200025"/>
          <a:ext cx="733425" cy="742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238125</xdr:colOff>
      <xdr:row>1</xdr:row>
      <xdr:rowOff>9525</xdr:rowOff>
    </xdr:from>
    <xdr:to>
      <xdr:col>26</xdr:col>
      <xdr:colOff>971550</xdr:colOff>
      <xdr:row>4</xdr:row>
      <xdr:rowOff>180975</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biLevel thresh="75000"/>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10839450" y="200025"/>
          <a:ext cx="733425" cy="742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1"/>
  <sheetViews>
    <sheetView showGridLines="0" tabSelected="1" topLeftCell="H6" zoomScaleNormal="100" workbookViewId="0">
      <selection activeCell="K21" sqref="K21"/>
    </sheetView>
  </sheetViews>
  <sheetFormatPr baseColWidth="10" defaultColWidth="11.453125" defaultRowHeight="10" x14ac:dyDescent="0.2"/>
  <cols>
    <col min="1" max="1" width="11.453125" style="1"/>
    <col min="2" max="2" width="11.453125" style="2" customWidth="1"/>
    <col min="3" max="3" width="15.81640625" style="2" customWidth="1"/>
    <col min="4" max="4" width="45.7265625" style="2" bestFit="1" customWidth="1"/>
    <col min="5" max="5" width="35.26953125" style="2" customWidth="1"/>
    <col min="6" max="6" width="29.81640625" style="2" customWidth="1"/>
    <col min="7" max="7" width="47.7265625" style="3" customWidth="1"/>
    <col min="8" max="8" width="22.7265625" style="7" customWidth="1"/>
    <col min="9" max="9" width="27.81640625" style="7" customWidth="1"/>
    <col min="10" max="10" width="23.453125" style="2" customWidth="1"/>
    <col min="11" max="11" width="18" style="4" customWidth="1"/>
    <col min="12" max="13" width="17" style="2" customWidth="1"/>
    <col min="14" max="14" width="17" style="24" customWidth="1"/>
    <col min="15" max="15" width="17" style="2" customWidth="1"/>
    <col min="16" max="16" width="23.54296875" style="2" customWidth="1"/>
    <col min="17" max="17" width="24.7265625" style="2" customWidth="1"/>
    <col min="18" max="18" width="5.453125" style="2" customWidth="1"/>
    <col min="19" max="16384" width="11.453125" style="2"/>
  </cols>
  <sheetData>
    <row r="1" spans="1:22" ht="10.5" x14ac:dyDescent="0.25">
      <c r="B1" s="176"/>
      <c r="C1" s="176"/>
      <c r="D1" s="176"/>
      <c r="E1" s="176"/>
      <c r="F1" s="176"/>
      <c r="G1" s="176"/>
      <c r="H1" s="176"/>
      <c r="I1" s="176"/>
      <c r="J1" s="176"/>
      <c r="K1" s="176"/>
      <c r="L1" s="176"/>
      <c r="M1" s="21"/>
      <c r="N1" s="22"/>
      <c r="O1" s="21"/>
      <c r="P1" s="21"/>
    </row>
    <row r="2" spans="1:22" ht="10.5" x14ac:dyDescent="0.25">
      <c r="B2" s="5"/>
      <c r="C2" s="5"/>
      <c r="D2" s="5"/>
      <c r="E2" s="5"/>
      <c r="F2" s="5"/>
      <c r="G2" s="5"/>
      <c r="H2" s="6"/>
      <c r="I2" s="6"/>
      <c r="J2" s="5"/>
      <c r="K2" s="21"/>
      <c r="L2" s="1"/>
      <c r="M2" s="1"/>
      <c r="N2" s="23"/>
      <c r="O2" s="1"/>
      <c r="P2" s="1"/>
    </row>
    <row r="3" spans="1:22" ht="62.25" customHeight="1" x14ac:dyDescent="0.25">
      <c r="B3" s="5"/>
      <c r="C3" s="5"/>
      <c r="D3" s="178" t="s">
        <v>908</v>
      </c>
      <c r="E3" s="178"/>
      <c r="F3" s="178"/>
      <c r="G3" s="178"/>
      <c r="H3" s="178"/>
      <c r="I3" s="178"/>
      <c r="J3" s="178"/>
      <c r="K3" s="178"/>
      <c r="L3" s="178"/>
      <c r="M3" s="178"/>
      <c r="N3" s="178"/>
      <c r="O3" s="1"/>
      <c r="P3" s="1"/>
    </row>
    <row r="4" spans="1:22" ht="33.75" customHeight="1" x14ac:dyDescent="0.25">
      <c r="B4" s="5"/>
      <c r="C4" s="177"/>
      <c r="D4" s="177"/>
      <c r="E4" s="177"/>
      <c r="F4" s="177"/>
      <c r="G4" s="5"/>
      <c r="H4" s="6"/>
      <c r="I4" s="6"/>
      <c r="J4" s="5"/>
      <c r="K4" s="21"/>
      <c r="L4" s="1"/>
      <c r="M4" s="1"/>
      <c r="N4" s="23"/>
      <c r="O4" s="1"/>
      <c r="P4" s="1"/>
    </row>
    <row r="5" spans="1:22" s="124" customFormat="1" ht="24" x14ac:dyDescent="0.35">
      <c r="A5" s="123"/>
      <c r="B5" s="122" t="s">
        <v>0</v>
      </c>
      <c r="C5" s="122" t="s">
        <v>130</v>
      </c>
      <c r="D5" s="122" t="s">
        <v>1</v>
      </c>
      <c r="E5" s="122" t="s">
        <v>3</v>
      </c>
      <c r="F5" s="122" t="s">
        <v>31</v>
      </c>
      <c r="G5" s="122" t="s">
        <v>2</v>
      </c>
      <c r="H5" s="122" t="s">
        <v>67</v>
      </c>
      <c r="I5" s="122" t="s">
        <v>155</v>
      </c>
      <c r="J5" s="122" t="s">
        <v>131</v>
      </c>
      <c r="K5" s="122" t="s">
        <v>440</v>
      </c>
      <c r="L5" s="122" t="s">
        <v>132</v>
      </c>
      <c r="M5" s="122" t="s">
        <v>133</v>
      </c>
      <c r="N5" s="122" t="s">
        <v>134</v>
      </c>
      <c r="O5" s="122" t="s">
        <v>143</v>
      </c>
      <c r="P5" s="122" t="s">
        <v>135</v>
      </c>
    </row>
    <row r="6" spans="1:22" s="15" customFormat="1" ht="19.899999999999999" customHeight="1" x14ac:dyDescent="0.35">
      <c r="A6" s="16"/>
      <c r="B6" s="89" t="s">
        <v>261</v>
      </c>
      <c r="C6" s="90" t="s">
        <v>269</v>
      </c>
      <c r="D6" s="91" t="s">
        <v>61</v>
      </c>
      <c r="E6" s="91" t="s">
        <v>36</v>
      </c>
      <c r="F6" s="91" t="s">
        <v>32</v>
      </c>
      <c r="G6" s="92" t="s">
        <v>5</v>
      </c>
      <c r="H6" s="93">
        <v>43191</v>
      </c>
      <c r="I6" s="94">
        <v>43213</v>
      </c>
      <c r="J6" s="95">
        <v>43213</v>
      </c>
      <c r="K6" s="96" t="s">
        <v>266</v>
      </c>
      <c r="L6" s="97">
        <v>500</v>
      </c>
      <c r="M6" s="97" t="s">
        <v>137</v>
      </c>
      <c r="N6" s="98" t="s">
        <v>259</v>
      </c>
      <c r="O6" s="97" t="s">
        <v>139</v>
      </c>
      <c r="P6" s="97" t="s">
        <v>142</v>
      </c>
      <c r="Q6" s="14"/>
      <c r="R6" s="16"/>
      <c r="S6" s="16"/>
      <c r="T6" s="16"/>
      <c r="U6" s="16"/>
      <c r="V6" s="16"/>
    </row>
    <row r="7" spans="1:22" s="16" customFormat="1" ht="19.899999999999999" customHeight="1" x14ac:dyDescent="0.35">
      <c r="B7" s="89" t="s">
        <v>437</v>
      </c>
      <c r="C7" s="90" t="s">
        <v>270</v>
      </c>
      <c r="D7" s="91" t="s">
        <v>4</v>
      </c>
      <c r="E7" s="91" t="s">
        <v>36</v>
      </c>
      <c r="F7" s="91" t="s">
        <v>613</v>
      </c>
      <c r="G7" s="92" t="s">
        <v>631</v>
      </c>
      <c r="H7" s="93">
        <v>43191</v>
      </c>
      <c r="I7" s="94">
        <v>43207</v>
      </c>
      <c r="J7" s="95">
        <v>43206</v>
      </c>
      <c r="K7" s="99" t="s">
        <v>136</v>
      </c>
      <c r="L7" s="97">
        <v>71269</v>
      </c>
      <c r="M7" s="97" t="s">
        <v>137</v>
      </c>
      <c r="N7" s="100" t="s">
        <v>259</v>
      </c>
      <c r="O7" s="97" t="s">
        <v>139</v>
      </c>
      <c r="P7" s="97" t="s">
        <v>140</v>
      </c>
      <c r="Q7" s="14"/>
      <c r="R7" s="15"/>
      <c r="S7" s="15"/>
      <c r="T7" s="15"/>
      <c r="U7" s="15"/>
      <c r="V7" s="15"/>
    </row>
    <row r="8" spans="1:22" s="15" customFormat="1" ht="19.899999999999999" customHeight="1" x14ac:dyDescent="0.35">
      <c r="A8" s="16"/>
      <c r="B8" s="89" t="s">
        <v>437</v>
      </c>
      <c r="C8" s="90" t="s">
        <v>271</v>
      </c>
      <c r="D8" s="91" t="s">
        <v>4</v>
      </c>
      <c r="E8" s="91" t="s">
        <v>36</v>
      </c>
      <c r="F8" s="91" t="s">
        <v>613</v>
      </c>
      <c r="G8" s="92" t="s">
        <v>632</v>
      </c>
      <c r="H8" s="93">
        <v>43191</v>
      </c>
      <c r="I8" s="94">
        <v>43217</v>
      </c>
      <c r="J8" s="95">
        <v>43222</v>
      </c>
      <c r="K8" s="99" t="s">
        <v>141</v>
      </c>
      <c r="L8" s="97">
        <v>55609.35</v>
      </c>
      <c r="M8" s="97" t="s">
        <v>137</v>
      </c>
      <c r="N8" s="100" t="s">
        <v>259</v>
      </c>
      <c r="O8" s="97" t="s">
        <v>139</v>
      </c>
      <c r="P8" s="97" t="s">
        <v>140</v>
      </c>
      <c r="Q8" s="14"/>
    </row>
    <row r="9" spans="1:22" s="15" customFormat="1" ht="19.899999999999999" customHeight="1" x14ac:dyDescent="0.35">
      <c r="A9" s="16"/>
      <c r="B9" s="89" t="s">
        <v>437</v>
      </c>
      <c r="C9" s="90" t="s">
        <v>272</v>
      </c>
      <c r="D9" s="91" t="s">
        <v>93</v>
      </c>
      <c r="E9" s="91" t="s">
        <v>36</v>
      </c>
      <c r="F9" s="91" t="s">
        <v>35</v>
      </c>
      <c r="G9" s="92" t="s">
        <v>614</v>
      </c>
      <c r="H9" s="93">
        <v>43191</v>
      </c>
      <c r="I9" s="94">
        <v>43203</v>
      </c>
      <c r="J9" s="95">
        <v>43208</v>
      </c>
      <c r="K9" s="99" t="s">
        <v>915</v>
      </c>
      <c r="L9" s="97">
        <v>3473.15</v>
      </c>
      <c r="M9" s="97" t="s">
        <v>137</v>
      </c>
      <c r="N9" s="100" t="s">
        <v>259</v>
      </c>
      <c r="O9" s="97" t="s">
        <v>139</v>
      </c>
      <c r="P9" s="97" t="s">
        <v>140</v>
      </c>
      <c r="Q9" s="14"/>
      <c r="R9" s="16"/>
      <c r="S9" s="16"/>
      <c r="T9" s="16"/>
      <c r="U9" s="16"/>
      <c r="V9" s="16"/>
    </row>
    <row r="10" spans="1:22" s="16" customFormat="1" ht="19.899999999999999" customHeight="1" x14ac:dyDescent="0.35">
      <c r="B10" s="89" t="s">
        <v>437</v>
      </c>
      <c r="C10" s="90" t="s">
        <v>273</v>
      </c>
      <c r="D10" s="91" t="s">
        <v>93</v>
      </c>
      <c r="E10" s="91" t="s">
        <v>36</v>
      </c>
      <c r="F10" s="101" t="s">
        <v>35</v>
      </c>
      <c r="G10" s="92" t="s">
        <v>615</v>
      </c>
      <c r="H10" s="93">
        <v>43191</v>
      </c>
      <c r="I10" s="94">
        <v>43218</v>
      </c>
      <c r="J10" s="95">
        <v>43222</v>
      </c>
      <c r="K10" s="99" t="s">
        <v>916</v>
      </c>
      <c r="L10" s="97">
        <f>3473.15+358.38+434.61</f>
        <v>4266.1400000000003</v>
      </c>
      <c r="M10" s="97" t="s">
        <v>137</v>
      </c>
      <c r="N10" s="100" t="s">
        <v>259</v>
      </c>
      <c r="O10" s="97" t="s">
        <v>139</v>
      </c>
      <c r="P10" s="97" t="s">
        <v>140</v>
      </c>
      <c r="Q10" s="14"/>
      <c r="R10" s="15"/>
      <c r="S10" s="15"/>
      <c r="T10" s="15"/>
      <c r="U10" s="15"/>
      <c r="V10" s="15"/>
    </row>
    <row r="11" spans="1:22" s="16" customFormat="1" ht="19.899999999999999" customHeight="1" x14ac:dyDescent="0.35">
      <c r="B11" s="89" t="s">
        <v>260</v>
      </c>
      <c r="C11" s="90" t="s">
        <v>274</v>
      </c>
      <c r="D11" s="91" t="s">
        <v>151</v>
      </c>
      <c r="E11" s="91" t="s">
        <v>36</v>
      </c>
      <c r="F11" s="91" t="s">
        <v>32</v>
      </c>
      <c r="G11" s="92" t="s">
        <v>5</v>
      </c>
      <c r="H11" s="93">
        <v>43221</v>
      </c>
      <c r="I11" s="94">
        <v>43236</v>
      </c>
      <c r="J11" s="95">
        <v>43236</v>
      </c>
      <c r="K11" s="99">
        <v>6718121</v>
      </c>
      <c r="L11" s="102">
        <v>500</v>
      </c>
      <c r="M11" s="102" t="s">
        <v>137</v>
      </c>
      <c r="N11" s="100" t="s">
        <v>259</v>
      </c>
      <c r="O11" s="102" t="s">
        <v>139</v>
      </c>
      <c r="P11" s="102" t="s">
        <v>142</v>
      </c>
      <c r="Q11" s="14"/>
      <c r="R11" s="15"/>
      <c r="S11" s="15"/>
      <c r="T11" s="15"/>
    </row>
    <row r="12" spans="1:22" s="16" customFormat="1" ht="19.899999999999999" customHeight="1" x14ac:dyDescent="0.35">
      <c r="B12" s="89" t="s">
        <v>260</v>
      </c>
      <c r="C12" s="90" t="s">
        <v>275</v>
      </c>
      <c r="D12" s="91" t="s">
        <v>152</v>
      </c>
      <c r="E12" s="91" t="s">
        <v>36</v>
      </c>
      <c r="F12" s="91" t="s">
        <v>32</v>
      </c>
      <c r="G12" s="101" t="s">
        <v>114</v>
      </c>
      <c r="H12" s="93">
        <v>43221</v>
      </c>
      <c r="I12" s="94">
        <v>43237</v>
      </c>
      <c r="J12" s="95">
        <v>43237</v>
      </c>
      <c r="K12" s="99">
        <v>222712846</v>
      </c>
      <c r="L12" s="102">
        <v>510</v>
      </c>
      <c r="M12" s="102" t="s">
        <v>137</v>
      </c>
      <c r="N12" s="100" t="s">
        <v>259</v>
      </c>
      <c r="O12" s="102" t="s">
        <v>139</v>
      </c>
      <c r="P12" s="102" t="s">
        <v>140</v>
      </c>
      <c r="Q12" s="14"/>
    </row>
    <row r="13" spans="1:22" s="16" customFormat="1" ht="19.899999999999999" customHeight="1" x14ac:dyDescent="0.35">
      <c r="B13" s="89" t="s">
        <v>261</v>
      </c>
      <c r="C13" s="90" t="s">
        <v>276</v>
      </c>
      <c r="D13" s="91" t="s">
        <v>232</v>
      </c>
      <c r="E13" s="92" t="s">
        <v>36</v>
      </c>
      <c r="F13" s="92" t="s">
        <v>32</v>
      </c>
      <c r="G13" s="101" t="s">
        <v>5</v>
      </c>
      <c r="H13" s="93">
        <v>43221</v>
      </c>
      <c r="I13" s="94">
        <v>43228</v>
      </c>
      <c r="J13" s="95">
        <v>43228</v>
      </c>
      <c r="K13" s="99" t="s">
        <v>267</v>
      </c>
      <c r="L13" s="97">
        <v>500</v>
      </c>
      <c r="M13" s="97" t="s">
        <v>137</v>
      </c>
      <c r="N13" s="98" t="s">
        <v>259</v>
      </c>
      <c r="O13" s="97" t="s">
        <v>139</v>
      </c>
      <c r="P13" s="97" t="s">
        <v>142</v>
      </c>
      <c r="Q13" s="14"/>
      <c r="R13" s="15"/>
      <c r="S13" s="15"/>
      <c r="T13" s="15"/>
      <c r="U13" s="15"/>
      <c r="V13" s="15"/>
    </row>
    <row r="14" spans="1:22" s="16" customFormat="1" ht="19.899999999999999" customHeight="1" x14ac:dyDescent="0.35">
      <c r="B14" s="89" t="s">
        <v>262</v>
      </c>
      <c r="C14" s="90" t="s">
        <v>277</v>
      </c>
      <c r="D14" s="91" t="s">
        <v>151</v>
      </c>
      <c r="E14" s="91" t="s">
        <v>36</v>
      </c>
      <c r="F14" s="91" t="s">
        <v>32</v>
      </c>
      <c r="G14" s="92" t="s">
        <v>5</v>
      </c>
      <c r="H14" s="93">
        <v>43221</v>
      </c>
      <c r="I14" s="94">
        <v>43235</v>
      </c>
      <c r="J14" s="95">
        <v>43235</v>
      </c>
      <c r="K14" s="99" t="s">
        <v>144</v>
      </c>
      <c r="L14" s="97">
        <v>500</v>
      </c>
      <c r="M14" s="97" t="s">
        <v>137</v>
      </c>
      <c r="N14" s="100" t="s">
        <v>259</v>
      </c>
      <c r="O14" s="97" t="s">
        <v>145</v>
      </c>
      <c r="P14" s="97" t="s">
        <v>142</v>
      </c>
      <c r="Q14" s="14"/>
      <c r="R14" s="15"/>
      <c r="S14" s="15"/>
      <c r="T14" s="15"/>
    </row>
    <row r="15" spans="1:22" s="16" customFormat="1" ht="19.899999999999999" customHeight="1" x14ac:dyDescent="0.35">
      <c r="B15" s="89" t="s">
        <v>7</v>
      </c>
      <c r="C15" s="90" t="s">
        <v>278</v>
      </c>
      <c r="D15" s="91" t="s">
        <v>58</v>
      </c>
      <c r="E15" s="91" t="s">
        <v>36</v>
      </c>
      <c r="F15" s="91" t="s">
        <v>37</v>
      </c>
      <c r="G15" s="92" t="s">
        <v>8</v>
      </c>
      <c r="H15" s="93">
        <v>43221</v>
      </c>
      <c r="I15" s="95">
        <v>43241</v>
      </c>
      <c r="J15" s="95">
        <v>43241</v>
      </c>
      <c r="K15" s="99" t="s">
        <v>153</v>
      </c>
      <c r="L15" s="97">
        <v>3628</v>
      </c>
      <c r="M15" s="97" t="s">
        <v>137</v>
      </c>
      <c r="N15" s="100" t="s">
        <v>259</v>
      </c>
      <c r="O15" s="97" t="s">
        <v>145</v>
      </c>
      <c r="P15" s="97" t="s">
        <v>140</v>
      </c>
      <c r="Q15" s="14"/>
      <c r="R15" s="15"/>
      <c r="S15" s="15"/>
      <c r="T15" s="15"/>
    </row>
    <row r="16" spans="1:22" s="16" customFormat="1" ht="19.899999999999999" customHeight="1" x14ac:dyDescent="0.35">
      <c r="B16" s="89" t="s">
        <v>7</v>
      </c>
      <c r="C16" s="90" t="s">
        <v>279</v>
      </c>
      <c r="D16" s="91" t="s">
        <v>58</v>
      </c>
      <c r="E16" s="91" t="s">
        <v>36</v>
      </c>
      <c r="F16" s="91" t="s">
        <v>37</v>
      </c>
      <c r="G16" s="92" t="s">
        <v>8</v>
      </c>
      <c r="H16" s="93">
        <v>43221</v>
      </c>
      <c r="I16" s="95">
        <v>43241</v>
      </c>
      <c r="J16" s="95">
        <v>43251</v>
      </c>
      <c r="K16" s="99" t="s">
        <v>159</v>
      </c>
      <c r="L16" s="97">
        <v>167.04</v>
      </c>
      <c r="M16" s="97" t="s">
        <v>137</v>
      </c>
      <c r="N16" s="100" t="s">
        <v>259</v>
      </c>
      <c r="O16" s="97" t="s">
        <v>145</v>
      </c>
      <c r="P16" s="97" t="s">
        <v>140</v>
      </c>
      <c r="Q16" s="14"/>
      <c r="R16" s="15"/>
      <c r="S16" s="15"/>
      <c r="T16" s="15"/>
    </row>
    <row r="17" spans="1:26" s="16" customFormat="1" ht="19.899999999999999" customHeight="1" x14ac:dyDescent="0.35">
      <c r="B17" s="89" t="s">
        <v>437</v>
      </c>
      <c r="C17" s="90" t="s">
        <v>280</v>
      </c>
      <c r="D17" s="91" t="s">
        <v>93</v>
      </c>
      <c r="E17" s="91" t="s">
        <v>36</v>
      </c>
      <c r="F17" s="91" t="s">
        <v>35</v>
      </c>
      <c r="G17" s="92" t="s">
        <v>616</v>
      </c>
      <c r="H17" s="93">
        <v>43221</v>
      </c>
      <c r="I17" s="94">
        <v>43235</v>
      </c>
      <c r="J17" s="95">
        <v>43241</v>
      </c>
      <c r="K17" s="99" t="s">
        <v>917</v>
      </c>
      <c r="L17" s="97">
        <v>3473.15</v>
      </c>
      <c r="M17" s="102" t="s">
        <v>137</v>
      </c>
      <c r="N17" s="100" t="s">
        <v>259</v>
      </c>
      <c r="O17" s="97" t="s">
        <v>139</v>
      </c>
      <c r="P17" s="97" t="s">
        <v>140</v>
      </c>
      <c r="Q17" s="14"/>
      <c r="R17" s="15"/>
      <c r="S17" s="15"/>
      <c r="T17" s="15"/>
    </row>
    <row r="18" spans="1:26" s="16" customFormat="1" ht="19.899999999999999" customHeight="1" x14ac:dyDescent="0.35">
      <c r="B18" s="89" t="s">
        <v>437</v>
      </c>
      <c r="C18" s="90" t="s">
        <v>281</v>
      </c>
      <c r="D18" s="91" t="s">
        <v>30</v>
      </c>
      <c r="E18" s="91" t="s">
        <v>38</v>
      </c>
      <c r="F18" s="91" t="s">
        <v>35</v>
      </c>
      <c r="G18" s="92" t="s">
        <v>623</v>
      </c>
      <c r="H18" s="93">
        <v>43221</v>
      </c>
      <c r="I18" s="94">
        <v>43235</v>
      </c>
      <c r="J18" s="95">
        <v>43241</v>
      </c>
      <c r="K18" s="99" t="s">
        <v>147</v>
      </c>
      <c r="L18" s="97">
        <v>5661.18</v>
      </c>
      <c r="M18" s="102" t="s">
        <v>137</v>
      </c>
      <c r="N18" s="100" t="s">
        <v>259</v>
      </c>
      <c r="O18" s="97" t="s">
        <v>139</v>
      </c>
      <c r="P18" s="97" t="s">
        <v>140</v>
      </c>
      <c r="Q18" s="14"/>
      <c r="R18" s="15"/>
      <c r="S18" s="15"/>
      <c r="T18" s="15"/>
    </row>
    <row r="19" spans="1:26" s="16" customFormat="1" ht="19.899999999999999" customHeight="1" x14ac:dyDescent="0.35">
      <c r="B19" s="89" t="s">
        <v>437</v>
      </c>
      <c r="C19" s="90" t="s">
        <v>282</v>
      </c>
      <c r="D19" s="91" t="s">
        <v>60</v>
      </c>
      <c r="E19" s="91" t="s">
        <v>38</v>
      </c>
      <c r="F19" s="91" t="s">
        <v>35</v>
      </c>
      <c r="G19" s="92" t="s">
        <v>642</v>
      </c>
      <c r="H19" s="93">
        <v>43221</v>
      </c>
      <c r="I19" s="94">
        <v>43235</v>
      </c>
      <c r="J19" s="95">
        <v>43242</v>
      </c>
      <c r="K19" s="103" t="s">
        <v>149</v>
      </c>
      <c r="L19" s="97">
        <v>5741.48</v>
      </c>
      <c r="M19" s="97" t="s">
        <v>137</v>
      </c>
      <c r="N19" s="100" t="s">
        <v>259</v>
      </c>
      <c r="O19" s="97" t="s">
        <v>139</v>
      </c>
      <c r="P19" s="97" t="s">
        <v>140</v>
      </c>
      <c r="Q19" s="14"/>
      <c r="R19" s="15"/>
      <c r="S19" s="15"/>
      <c r="T19" s="15"/>
    </row>
    <row r="20" spans="1:26" s="16" customFormat="1" ht="19.899999999999999" customHeight="1" x14ac:dyDescent="0.35">
      <c r="B20" s="89" t="s">
        <v>437</v>
      </c>
      <c r="C20" s="90" t="s">
        <v>283</v>
      </c>
      <c r="D20" s="107" t="s">
        <v>148</v>
      </c>
      <c r="E20" s="91" t="s">
        <v>38</v>
      </c>
      <c r="F20" s="91" t="s">
        <v>35</v>
      </c>
      <c r="G20" s="92" t="s">
        <v>623</v>
      </c>
      <c r="H20" s="93">
        <v>43221</v>
      </c>
      <c r="I20" s="94">
        <v>43235</v>
      </c>
      <c r="J20" s="95">
        <v>43241</v>
      </c>
      <c r="K20" s="99" t="s">
        <v>150</v>
      </c>
      <c r="L20" s="97">
        <v>5661.18</v>
      </c>
      <c r="M20" s="97" t="s">
        <v>137</v>
      </c>
      <c r="N20" s="100" t="s">
        <v>259</v>
      </c>
      <c r="O20" s="97" t="s">
        <v>139</v>
      </c>
      <c r="P20" s="97" t="s">
        <v>140</v>
      </c>
      <c r="Q20" s="14"/>
      <c r="R20" s="15"/>
      <c r="S20" s="15"/>
      <c r="T20" s="15"/>
    </row>
    <row r="21" spans="1:26" s="16" customFormat="1" ht="19.899999999999999" customHeight="1" x14ac:dyDescent="0.35">
      <c r="B21" s="89" t="s">
        <v>437</v>
      </c>
      <c r="C21" s="90" t="s">
        <v>284</v>
      </c>
      <c r="D21" s="91" t="s">
        <v>93</v>
      </c>
      <c r="E21" s="91" t="s">
        <v>36</v>
      </c>
      <c r="F21" s="91" t="s">
        <v>35</v>
      </c>
      <c r="G21" s="92" t="s">
        <v>617</v>
      </c>
      <c r="H21" s="93">
        <v>43221</v>
      </c>
      <c r="I21" s="94">
        <v>43250</v>
      </c>
      <c r="J21" s="95">
        <v>43254</v>
      </c>
      <c r="K21" s="99" t="s">
        <v>918</v>
      </c>
      <c r="L21" s="97">
        <f>3473.15+79.2+44.03+194.29+110.07+485.74</f>
        <v>4386.4800000000005</v>
      </c>
      <c r="M21" s="97" t="s">
        <v>137</v>
      </c>
      <c r="N21" s="100" t="s">
        <v>259</v>
      </c>
      <c r="O21" s="97" t="s">
        <v>139</v>
      </c>
      <c r="P21" s="97" t="s">
        <v>140</v>
      </c>
      <c r="Q21" s="14"/>
      <c r="R21" s="15"/>
      <c r="S21" s="15"/>
      <c r="T21" s="15"/>
    </row>
    <row r="22" spans="1:26" s="16" customFormat="1" ht="19.899999999999999" customHeight="1" x14ac:dyDescent="0.35">
      <c r="B22" s="89" t="s">
        <v>437</v>
      </c>
      <c r="C22" s="90" t="s">
        <v>285</v>
      </c>
      <c r="D22" s="91" t="s">
        <v>30</v>
      </c>
      <c r="E22" s="91" t="s">
        <v>38</v>
      </c>
      <c r="F22" s="91" t="s">
        <v>35</v>
      </c>
      <c r="G22" s="92" t="s">
        <v>624</v>
      </c>
      <c r="H22" s="93">
        <v>43221</v>
      </c>
      <c r="I22" s="94">
        <v>43250</v>
      </c>
      <c r="J22" s="95">
        <v>43252</v>
      </c>
      <c r="K22" s="99" t="s">
        <v>156</v>
      </c>
      <c r="L22" s="97">
        <f>5661.18+1090.76+441.15+694.81+1102.88</f>
        <v>8990.7799999999988</v>
      </c>
      <c r="M22" s="97" t="s">
        <v>137</v>
      </c>
      <c r="N22" s="100" t="s">
        <v>259</v>
      </c>
      <c r="O22" s="97" t="s">
        <v>139</v>
      </c>
      <c r="P22" s="97" t="s">
        <v>140</v>
      </c>
      <c r="Q22" s="14"/>
      <c r="R22" s="15"/>
      <c r="S22" s="15"/>
      <c r="T22" s="15"/>
    </row>
    <row r="23" spans="1:26" s="16" customFormat="1" ht="19.899999999999999" customHeight="1" x14ac:dyDescent="0.35">
      <c r="B23" s="89" t="s">
        <v>437</v>
      </c>
      <c r="C23" s="90" t="s">
        <v>286</v>
      </c>
      <c r="D23" s="91" t="s">
        <v>60</v>
      </c>
      <c r="E23" s="91" t="s">
        <v>38</v>
      </c>
      <c r="F23" s="91" t="s">
        <v>35</v>
      </c>
      <c r="G23" s="92" t="s">
        <v>643</v>
      </c>
      <c r="H23" s="93">
        <v>43221</v>
      </c>
      <c r="I23" s="94">
        <v>43251</v>
      </c>
      <c r="J23" s="95">
        <v>43252</v>
      </c>
      <c r="K23" s="99" t="s">
        <v>157</v>
      </c>
      <c r="L23" s="97">
        <f>5741.48+1101.05+447.85+705.36+1119.62</f>
        <v>9115.36</v>
      </c>
      <c r="M23" s="97" t="s">
        <v>137</v>
      </c>
      <c r="N23" s="100" t="s">
        <v>259</v>
      </c>
      <c r="O23" s="97" t="s">
        <v>139</v>
      </c>
      <c r="P23" s="97" t="s">
        <v>140</v>
      </c>
      <c r="Q23" s="14"/>
      <c r="R23" s="15"/>
      <c r="S23" s="15"/>
      <c r="T23" s="15"/>
      <c r="Z23" s="91">
        <f>+Z10+Z12-Z16-Z21</f>
        <v>0</v>
      </c>
    </row>
    <row r="24" spans="1:26" s="16" customFormat="1" ht="19.899999999999999" customHeight="1" x14ac:dyDescent="0.35">
      <c r="B24" s="89" t="s">
        <v>437</v>
      </c>
      <c r="C24" s="90" t="s">
        <v>287</v>
      </c>
      <c r="D24" s="107" t="s">
        <v>148</v>
      </c>
      <c r="E24" s="91" t="s">
        <v>38</v>
      </c>
      <c r="F24" s="91" t="s">
        <v>35</v>
      </c>
      <c r="G24" s="92" t="s">
        <v>624</v>
      </c>
      <c r="H24" s="93">
        <v>43221</v>
      </c>
      <c r="I24" s="94">
        <v>43250</v>
      </c>
      <c r="J24" s="95">
        <v>43252</v>
      </c>
      <c r="K24" s="99" t="s">
        <v>158</v>
      </c>
      <c r="L24" s="97">
        <f>5661.18+1090.73+441.13+694.78+1102.82</f>
        <v>8990.64</v>
      </c>
      <c r="M24" s="97" t="s">
        <v>137</v>
      </c>
      <c r="N24" s="100" t="s">
        <v>259</v>
      </c>
      <c r="O24" s="97" t="s">
        <v>139</v>
      </c>
      <c r="P24" s="97" t="s">
        <v>140</v>
      </c>
      <c r="Q24" s="14"/>
      <c r="R24" s="15"/>
      <c r="S24" s="15"/>
      <c r="T24" s="15"/>
    </row>
    <row r="25" spans="1:26" s="15" customFormat="1" ht="19.899999999999999" customHeight="1" x14ac:dyDescent="0.35">
      <c r="A25" s="16"/>
      <c r="B25" s="89" t="s">
        <v>437</v>
      </c>
      <c r="C25" s="90" t="s">
        <v>288</v>
      </c>
      <c r="D25" s="91" t="s">
        <v>4</v>
      </c>
      <c r="E25" s="91" t="s">
        <v>36</v>
      </c>
      <c r="F25" s="91" t="s">
        <v>613</v>
      </c>
      <c r="G25" s="92" t="s">
        <v>633</v>
      </c>
      <c r="H25" s="93">
        <v>43221</v>
      </c>
      <c r="I25" s="94">
        <v>43235</v>
      </c>
      <c r="J25" s="95">
        <v>43242</v>
      </c>
      <c r="K25" s="99" t="s">
        <v>146</v>
      </c>
      <c r="L25" s="102">
        <v>55609.35</v>
      </c>
      <c r="M25" s="102" t="s">
        <v>137</v>
      </c>
      <c r="N25" s="100" t="s">
        <v>259</v>
      </c>
      <c r="O25" s="102" t="s">
        <v>139</v>
      </c>
      <c r="P25" s="102" t="s">
        <v>140</v>
      </c>
      <c r="Q25" s="14"/>
      <c r="U25" s="16"/>
      <c r="V25" s="16"/>
    </row>
    <row r="26" spans="1:26" s="16" customFormat="1" ht="19.899999999999999" customHeight="1" x14ac:dyDescent="0.35">
      <c r="B26" s="89" t="s">
        <v>437</v>
      </c>
      <c r="C26" s="90" t="s">
        <v>289</v>
      </c>
      <c r="D26" s="91" t="s">
        <v>4</v>
      </c>
      <c r="E26" s="91" t="s">
        <v>36</v>
      </c>
      <c r="F26" s="91" t="s">
        <v>613</v>
      </c>
      <c r="G26" s="92" t="s">
        <v>634</v>
      </c>
      <c r="H26" s="93">
        <v>43221</v>
      </c>
      <c r="I26" s="95">
        <v>43255</v>
      </c>
      <c r="J26" s="95">
        <v>43255</v>
      </c>
      <c r="K26" s="99" t="s">
        <v>154</v>
      </c>
      <c r="L26" s="102">
        <v>55609.35</v>
      </c>
      <c r="M26" s="102" t="s">
        <v>137</v>
      </c>
      <c r="N26" s="100" t="s">
        <v>259</v>
      </c>
      <c r="O26" s="102" t="s">
        <v>139</v>
      </c>
      <c r="P26" s="102" t="s">
        <v>140</v>
      </c>
      <c r="Q26" s="14"/>
      <c r="R26" s="15"/>
      <c r="S26" s="15"/>
      <c r="T26" s="15"/>
    </row>
    <row r="27" spans="1:26" s="16" customFormat="1" ht="19.899999999999999" customHeight="1" x14ac:dyDescent="0.35">
      <c r="B27" s="90" t="s">
        <v>42</v>
      </c>
      <c r="C27" s="90" t="s">
        <v>290</v>
      </c>
      <c r="D27" s="91" t="s">
        <v>41</v>
      </c>
      <c r="E27" s="91" t="s">
        <v>36</v>
      </c>
      <c r="F27" s="91" t="s">
        <v>39</v>
      </c>
      <c r="G27" s="167">
        <f>SUM('Gastos Jojutla Infonavit'!L280,'Resumen Agregado de Gastos '!E23,'Resumen Agregado de Gastos '!G23,'Resumen Agregado de Gastos '!I23:I23,'Resumen Agregado de Gastos '!K23,'Resumen Agregado de Gastos '!M23,'Resumen Agregado de Gastos '!O23,'Resumen Agregado de Gastos '!Q23)</f>
        <v>50194303.592950031</v>
      </c>
      <c r="H27" s="93">
        <v>43252</v>
      </c>
      <c r="I27" s="95">
        <v>43252</v>
      </c>
      <c r="J27" s="95">
        <v>43255</v>
      </c>
      <c r="K27" s="99" t="s">
        <v>161</v>
      </c>
      <c r="L27" s="97">
        <v>16799.2</v>
      </c>
      <c r="M27" s="97" t="s">
        <v>162</v>
      </c>
      <c r="N27" s="104" t="s">
        <v>265</v>
      </c>
      <c r="O27" s="97" t="s">
        <v>145</v>
      </c>
      <c r="P27" s="97" t="s">
        <v>138</v>
      </c>
      <c r="Q27" s="14"/>
      <c r="R27" s="15"/>
      <c r="S27" s="15"/>
      <c r="T27" s="15"/>
    </row>
    <row r="28" spans="1:26" s="16" customFormat="1" ht="19.899999999999999" customHeight="1" x14ac:dyDescent="0.35">
      <c r="B28" s="90" t="s">
        <v>9</v>
      </c>
      <c r="C28" s="90" t="s">
        <v>291</v>
      </c>
      <c r="D28" s="91" t="s">
        <v>62</v>
      </c>
      <c r="E28" s="91" t="s">
        <v>36</v>
      </c>
      <c r="F28" s="91" t="s">
        <v>32</v>
      </c>
      <c r="G28" s="101" t="s">
        <v>114</v>
      </c>
      <c r="H28" s="93">
        <v>43252</v>
      </c>
      <c r="I28" s="95">
        <v>43262</v>
      </c>
      <c r="J28" s="95">
        <v>43252</v>
      </c>
      <c r="K28" s="99" t="s">
        <v>160</v>
      </c>
      <c r="L28" s="97">
        <v>500</v>
      </c>
      <c r="M28" s="97" t="s">
        <v>137</v>
      </c>
      <c r="N28" s="105" t="s">
        <v>185</v>
      </c>
      <c r="O28" s="97" t="s">
        <v>145</v>
      </c>
      <c r="P28" s="97" t="s">
        <v>140</v>
      </c>
      <c r="Q28" s="14"/>
      <c r="R28" s="15"/>
      <c r="S28" s="15"/>
      <c r="T28" s="15"/>
    </row>
    <row r="29" spans="1:26" s="15" customFormat="1" ht="19.899999999999999" customHeight="1" x14ac:dyDescent="0.35">
      <c r="A29" s="16"/>
      <c r="B29" s="90" t="s">
        <v>9</v>
      </c>
      <c r="C29" s="90" t="s">
        <v>292</v>
      </c>
      <c r="D29" s="91" t="s">
        <v>61</v>
      </c>
      <c r="E29" s="91" t="s">
        <v>36</v>
      </c>
      <c r="F29" s="91" t="s">
        <v>32</v>
      </c>
      <c r="G29" s="92" t="s">
        <v>5</v>
      </c>
      <c r="H29" s="93">
        <v>43252</v>
      </c>
      <c r="I29" s="95">
        <v>43262</v>
      </c>
      <c r="J29" s="95">
        <v>43258</v>
      </c>
      <c r="K29" s="99" t="s">
        <v>164</v>
      </c>
      <c r="L29" s="97">
        <v>400.01</v>
      </c>
      <c r="M29" s="97" t="s">
        <v>137</v>
      </c>
      <c r="N29" s="105" t="s">
        <v>185</v>
      </c>
      <c r="O29" s="97" t="s">
        <v>145</v>
      </c>
      <c r="P29" s="97" t="s">
        <v>140</v>
      </c>
      <c r="Q29" s="14"/>
      <c r="U29" s="16"/>
      <c r="V29" s="16"/>
    </row>
    <row r="30" spans="1:26" s="16" customFormat="1" ht="19.899999999999999" customHeight="1" x14ac:dyDescent="0.35">
      <c r="B30" s="90" t="s">
        <v>10</v>
      </c>
      <c r="C30" s="90" t="s">
        <v>293</v>
      </c>
      <c r="D30" s="91" t="s">
        <v>63</v>
      </c>
      <c r="E30" s="91" t="s">
        <v>36</v>
      </c>
      <c r="F30" s="91" t="s">
        <v>32</v>
      </c>
      <c r="G30" s="92" t="s">
        <v>11</v>
      </c>
      <c r="H30" s="93">
        <v>43252</v>
      </c>
      <c r="I30" s="95">
        <v>43262</v>
      </c>
      <c r="J30" s="95">
        <v>43256</v>
      </c>
      <c r="K30" s="99" t="s">
        <v>163</v>
      </c>
      <c r="L30" s="97">
        <v>366.5</v>
      </c>
      <c r="M30" s="97" t="s">
        <v>137</v>
      </c>
      <c r="N30" s="105" t="s">
        <v>185</v>
      </c>
      <c r="O30" s="97" t="s">
        <v>145</v>
      </c>
      <c r="P30" s="97" t="s">
        <v>140</v>
      </c>
      <c r="Q30" s="14"/>
      <c r="R30" s="15"/>
      <c r="S30" s="15"/>
      <c r="T30" s="15"/>
    </row>
    <row r="31" spans="1:26" s="16" customFormat="1" ht="19.899999999999999" customHeight="1" x14ac:dyDescent="0.35">
      <c r="B31" s="90" t="s">
        <v>10</v>
      </c>
      <c r="C31" s="90" t="s">
        <v>294</v>
      </c>
      <c r="D31" s="91" t="s">
        <v>151</v>
      </c>
      <c r="E31" s="91" t="s">
        <v>36</v>
      </c>
      <c r="F31" s="91" t="s">
        <v>32</v>
      </c>
      <c r="G31" s="92" t="s">
        <v>5</v>
      </c>
      <c r="H31" s="93">
        <v>43252</v>
      </c>
      <c r="I31" s="95">
        <v>43262</v>
      </c>
      <c r="J31" s="95">
        <v>43259</v>
      </c>
      <c r="K31" s="99" t="s">
        <v>166</v>
      </c>
      <c r="L31" s="97">
        <v>490.14</v>
      </c>
      <c r="M31" s="97" t="s">
        <v>137</v>
      </c>
      <c r="N31" s="105" t="s">
        <v>185</v>
      </c>
      <c r="O31" s="97" t="s">
        <v>145</v>
      </c>
      <c r="P31" s="97" t="s">
        <v>140</v>
      </c>
      <c r="Q31" s="14"/>
      <c r="R31" s="15"/>
      <c r="S31" s="15"/>
      <c r="T31" s="15"/>
    </row>
    <row r="32" spans="1:26" s="16" customFormat="1" ht="19.899999999999999" customHeight="1" x14ac:dyDescent="0.35">
      <c r="B32" s="90" t="s">
        <v>10</v>
      </c>
      <c r="C32" s="90" t="s">
        <v>295</v>
      </c>
      <c r="D32" s="91" t="s">
        <v>62</v>
      </c>
      <c r="E32" s="91" t="s">
        <v>36</v>
      </c>
      <c r="F32" s="91" t="s">
        <v>32</v>
      </c>
      <c r="G32" s="101" t="s">
        <v>114</v>
      </c>
      <c r="H32" s="93">
        <v>43252</v>
      </c>
      <c r="I32" s="95">
        <v>43262</v>
      </c>
      <c r="J32" s="95">
        <v>43264</v>
      </c>
      <c r="K32" s="99" t="s">
        <v>168</v>
      </c>
      <c r="L32" s="97">
        <v>510</v>
      </c>
      <c r="M32" s="97" t="s">
        <v>137</v>
      </c>
      <c r="N32" s="105" t="s">
        <v>185</v>
      </c>
      <c r="O32" s="97" t="s">
        <v>145</v>
      </c>
      <c r="P32" s="97" t="s">
        <v>140</v>
      </c>
      <c r="Q32" s="14"/>
      <c r="R32" s="15"/>
      <c r="S32" s="15"/>
      <c r="T32" s="15"/>
      <c r="U32" s="15"/>
      <c r="V32" s="15"/>
    </row>
    <row r="33" spans="1:22" s="16" customFormat="1" ht="19.899999999999999" customHeight="1" x14ac:dyDescent="0.35">
      <c r="B33" s="90" t="s">
        <v>12</v>
      </c>
      <c r="C33" s="90" t="s">
        <v>296</v>
      </c>
      <c r="D33" s="91" t="s">
        <v>61</v>
      </c>
      <c r="E33" s="91" t="s">
        <v>36</v>
      </c>
      <c r="F33" s="91" t="s">
        <v>32</v>
      </c>
      <c r="G33" s="92" t="s">
        <v>5</v>
      </c>
      <c r="H33" s="93">
        <v>43252</v>
      </c>
      <c r="I33" s="95">
        <v>43264</v>
      </c>
      <c r="J33" s="95">
        <v>43252</v>
      </c>
      <c r="K33" s="99" t="s">
        <v>438</v>
      </c>
      <c r="L33" s="97">
        <v>400</v>
      </c>
      <c r="M33" s="97" t="s">
        <v>137</v>
      </c>
      <c r="N33" s="105" t="s">
        <v>185</v>
      </c>
      <c r="O33" s="97" t="s">
        <v>145</v>
      </c>
      <c r="P33" s="97" t="s">
        <v>140</v>
      </c>
      <c r="Q33" s="14"/>
      <c r="R33" s="15"/>
      <c r="S33" s="15"/>
      <c r="T33" s="15"/>
    </row>
    <row r="34" spans="1:22" s="16" customFormat="1" ht="19.899999999999999" customHeight="1" x14ac:dyDescent="0.35">
      <c r="B34" s="90" t="s">
        <v>12</v>
      </c>
      <c r="C34" s="90" t="s">
        <v>297</v>
      </c>
      <c r="D34" s="91" t="s">
        <v>62</v>
      </c>
      <c r="E34" s="91" t="s">
        <v>36</v>
      </c>
      <c r="F34" s="91" t="s">
        <v>32</v>
      </c>
      <c r="G34" s="101" t="s">
        <v>114</v>
      </c>
      <c r="H34" s="93">
        <v>43252</v>
      </c>
      <c r="I34" s="95">
        <v>43264</v>
      </c>
      <c r="J34" s="95">
        <v>43264</v>
      </c>
      <c r="K34" s="99" t="s">
        <v>169</v>
      </c>
      <c r="L34" s="97">
        <v>510</v>
      </c>
      <c r="M34" s="97" t="s">
        <v>137</v>
      </c>
      <c r="N34" s="105" t="s">
        <v>185</v>
      </c>
      <c r="O34" s="97" t="s">
        <v>268</v>
      </c>
      <c r="P34" s="97" t="s">
        <v>140</v>
      </c>
      <c r="Q34" s="14"/>
      <c r="R34" s="15"/>
      <c r="S34" s="15"/>
      <c r="T34" s="15"/>
      <c r="U34" s="15"/>
      <c r="V34" s="15"/>
    </row>
    <row r="35" spans="1:22" s="15" customFormat="1" ht="19.899999999999999" customHeight="1" x14ac:dyDescent="0.35">
      <c r="A35" s="16"/>
      <c r="B35" s="89" t="s">
        <v>12</v>
      </c>
      <c r="C35" s="90" t="s">
        <v>298</v>
      </c>
      <c r="D35" s="107" t="s">
        <v>62</v>
      </c>
      <c r="E35" s="107" t="s">
        <v>36</v>
      </c>
      <c r="F35" s="107" t="s">
        <v>32</v>
      </c>
      <c r="G35" s="108" t="s">
        <v>114</v>
      </c>
      <c r="H35" s="109">
        <v>43252</v>
      </c>
      <c r="I35" s="95">
        <v>43264</v>
      </c>
      <c r="J35" s="94">
        <v>43264</v>
      </c>
      <c r="K35" s="110" t="s">
        <v>13</v>
      </c>
      <c r="L35" s="106">
        <v>510</v>
      </c>
      <c r="M35" s="106" t="s">
        <v>137</v>
      </c>
      <c r="N35" s="105" t="s">
        <v>185</v>
      </c>
      <c r="O35" s="106" t="s">
        <v>268</v>
      </c>
      <c r="P35" s="97" t="s">
        <v>140</v>
      </c>
      <c r="Q35" s="14"/>
      <c r="R35" s="17"/>
      <c r="S35" s="17"/>
      <c r="T35" s="17"/>
      <c r="U35" s="17"/>
      <c r="V35" s="17"/>
    </row>
    <row r="36" spans="1:22" s="16" customFormat="1" ht="19.899999999999999" customHeight="1" x14ac:dyDescent="0.35">
      <c r="B36" s="90" t="s">
        <v>14</v>
      </c>
      <c r="C36" s="90" t="s">
        <v>299</v>
      </c>
      <c r="D36" s="91" t="s">
        <v>64</v>
      </c>
      <c r="E36" s="108" t="s">
        <v>443</v>
      </c>
      <c r="F36" s="101" t="s">
        <v>444</v>
      </c>
      <c r="G36" s="92" t="s">
        <v>445</v>
      </c>
      <c r="H36" s="93">
        <v>43252</v>
      </c>
      <c r="I36" s="95">
        <v>43271</v>
      </c>
      <c r="J36" s="95">
        <v>43258</v>
      </c>
      <c r="K36" s="99" t="s">
        <v>165</v>
      </c>
      <c r="L36" s="97">
        <v>348000</v>
      </c>
      <c r="M36" s="97" t="s">
        <v>137</v>
      </c>
      <c r="N36" s="105" t="s">
        <v>185</v>
      </c>
      <c r="O36" s="97" t="s">
        <v>145</v>
      </c>
      <c r="P36" s="97" t="s">
        <v>140</v>
      </c>
      <c r="Q36" s="14"/>
    </row>
    <row r="37" spans="1:22" s="15" customFormat="1" ht="19.899999999999999" customHeight="1" x14ac:dyDescent="0.35">
      <c r="A37" s="16"/>
      <c r="B37" s="90" t="s">
        <v>15</v>
      </c>
      <c r="C37" s="90" t="s">
        <v>300</v>
      </c>
      <c r="D37" s="91" t="s">
        <v>61</v>
      </c>
      <c r="E37" s="91" t="s">
        <v>36</v>
      </c>
      <c r="F37" s="91" t="s">
        <v>32</v>
      </c>
      <c r="G37" s="92" t="s">
        <v>5</v>
      </c>
      <c r="H37" s="93">
        <v>43252</v>
      </c>
      <c r="I37" s="95">
        <v>43271</v>
      </c>
      <c r="J37" s="95">
        <v>43263</v>
      </c>
      <c r="K37" s="99" t="s">
        <v>167</v>
      </c>
      <c r="L37" s="97">
        <v>400</v>
      </c>
      <c r="M37" s="97" t="s">
        <v>137</v>
      </c>
      <c r="N37" s="105" t="s">
        <v>185</v>
      </c>
      <c r="O37" s="97" t="s">
        <v>145</v>
      </c>
      <c r="P37" s="97" t="s">
        <v>140</v>
      </c>
      <c r="Q37" s="14"/>
      <c r="U37" s="16"/>
      <c r="V37" s="16"/>
    </row>
    <row r="38" spans="1:22" s="17" customFormat="1" ht="19.899999999999999" customHeight="1" x14ac:dyDescent="0.35">
      <c r="A38" s="18"/>
      <c r="B38" s="90" t="s">
        <v>15</v>
      </c>
      <c r="C38" s="90" t="s">
        <v>301</v>
      </c>
      <c r="D38" s="91" t="s">
        <v>63</v>
      </c>
      <c r="E38" s="91" t="s">
        <v>36</v>
      </c>
      <c r="F38" s="91" t="s">
        <v>32</v>
      </c>
      <c r="G38" s="92" t="s">
        <v>11</v>
      </c>
      <c r="H38" s="93">
        <v>43252</v>
      </c>
      <c r="I38" s="95">
        <v>43271</v>
      </c>
      <c r="J38" s="95">
        <v>43263</v>
      </c>
      <c r="K38" s="103" t="s">
        <v>170</v>
      </c>
      <c r="L38" s="97">
        <v>161</v>
      </c>
      <c r="M38" s="97" t="s">
        <v>137</v>
      </c>
      <c r="N38" s="105" t="s">
        <v>185</v>
      </c>
      <c r="O38" s="97" t="s">
        <v>145</v>
      </c>
      <c r="P38" s="97" t="s">
        <v>140</v>
      </c>
      <c r="Q38" s="14"/>
      <c r="R38" s="15"/>
      <c r="S38" s="15"/>
      <c r="T38" s="15"/>
      <c r="U38" s="15"/>
      <c r="V38" s="16"/>
    </row>
    <row r="39" spans="1:22" s="17" customFormat="1" ht="19.899999999999999" customHeight="1" x14ac:dyDescent="0.35">
      <c r="A39" s="18"/>
      <c r="B39" s="89" t="s">
        <v>15</v>
      </c>
      <c r="C39" s="90" t="s">
        <v>302</v>
      </c>
      <c r="D39" s="107" t="s">
        <v>62</v>
      </c>
      <c r="E39" s="107" t="s">
        <v>36</v>
      </c>
      <c r="F39" s="107" t="s">
        <v>32</v>
      </c>
      <c r="G39" s="108" t="s">
        <v>114</v>
      </c>
      <c r="H39" s="109">
        <v>43252</v>
      </c>
      <c r="I39" s="95">
        <v>43271</v>
      </c>
      <c r="J39" s="94">
        <v>43264</v>
      </c>
      <c r="K39" s="110" t="s">
        <v>16</v>
      </c>
      <c r="L39" s="106">
        <v>510</v>
      </c>
      <c r="M39" s="106" t="s">
        <v>137</v>
      </c>
      <c r="N39" s="105" t="s">
        <v>185</v>
      </c>
      <c r="O39" s="106" t="s">
        <v>268</v>
      </c>
      <c r="P39" s="106" t="s">
        <v>140</v>
      </c>
      <c r="Q39" s="14"/>
    </row>
    <row r="40" spans="1:22" s="17" customFormat="1" ht="19.899999999999999" customHeight="1" x14ac:dyDescent="0.35">
      <c r="A40" s="18"/>
      <c r="B40" s="89" t="s">
        <v>17</v>
      </c>
      <c r="C40" s="90" t="s">
        <v>303</v>
      </c>
      <c r="D40" s="107" t="s">
        <v>176</v>
      </c>
      <c r="E40" s="107" t="s">
        <v>36</v>
      </c>
      <c r="F40" s="107" t="s">
        <v>32</v>
      </c>
      <c r="G40" s="111" t="s">
        <v>18</v>
      </c>
      <c r="H40" s="109">
        <v>43252</v>
      </c>
      <c r="I40" s="95">
        <v>43280</v>
      </c>
      <c r="J40" s="94">
        <v>43272</v>
      </c>
      <c r="K40" s="110" t="s">
        <v>177</v>
      </c>
      <c r="L40" s="106">
        <v>900</v>
      </c>
      <c r="M40" s="106" t="s">
        <v>137</v>
      </c>
      <c r="N40" s="105" t="s">
        <v>185</v>
      </c>
      <c r="O40" s="106" t="s">
        <v>145</v>
      </c>
      <c r="P40" s="106" t="s">
        <v>140</v>
      </c>
      <c r="Q40" s="14"/>
    </row>
    <row r="41" spans="1:22" s="17" customFormat="1" ht="19.899999999999999" customHeight="1" x14ac:dyDescent="0.35">
      <c r="A41" s="18"/>
      <c r="B41" s="89" t="s">
        <v>17</v>
      </c>
      <c r="C41" s="90" t="s">
        <v>304</v>
      </c>
      <c r="D41" s="107" t="s">
        <v>19</v>
      </c>
      <c r="E41" s="107" t="s">
        <v>38</v>
      </c>
      <c r="F41" s="107" t="s">
        <v>40</v>
      </c>
      <c r="G41" s="111" t="s">
        <v>20</v>
      </c>
      <c r="H41" s="109">
        <v>43252</v>
      </c>
      <c r="I41" s="95">
        <v>43280</v>
      </c>
      <c r="J41" s="94">
        <v>43272</v>
      </c>
      <c r="K41" s="110" t="s">
        <v>178</v>
      </c>
      <c r="L41" s="106">
        <v>356</v>
      </c>
      <c r="M41" s="106" t="s">
        <v>137</v>
      </c>
      <c r="N41" s="105" t="s">
        <v>185</v>
      </c>
      <c r="O41" s="106" t="s">
        <v>145</v>
      </c>
      <c r="P41" s="106" t="s">
        <v>140</v>
      </c>
      <c r="Q41" s="14"/>
    </row>
    <row r="42" spans="1:22" s="17" customFormat="1" ht="19.899999999999999" customHeight="1" x14ac:dyDescent="0.35">
      <c r="A42" s="18"/>
      <c r="B42" s="89" t="s">
        <v>17</v>
      </c>
      <c r="C42" s="90" t="s">
        <v>305</v>
      </c>
      <c r="D42" s="107" t="s">
        <v>65</v>
      </c>
      <c r="E42" s="107" t="s">
        <v>36</v>
      </c>
      <c r="F42" s="107" t="s">
        <v>32</v>
      </c>
      <c r="G42" s="111" t="s">
        <v>11</v>
      </c>
      <c r="H42" s="109">
        <v>43252</v>
      </c>
      <c r="I42" s="95">
        <v>43280</v>
      </c>
      <c r="J42" s="94">
        <v>43272</v>
      </c>
      <c r="K42" s="110" t="s">
        <v>179</v>
      </c>
      <c r="L42" s="106">
        <v>113</v>
      </c>
      <c r="M42" s="106" t="s">
        <v>137</v>
      </c>
      <c r="N42" s="105" t="s">
        <v>185</v>
      </c>
      <c r="O42" s="106" t="s">
        <v>145</v>
      </c>
      <c r="P42" s="106" t="s">
        <v>140</v>
      </c>
      <c r="Q42" s="14"/>
    </row>
    <row r="43" spans="1:22" s="17" customFormat="1" ht="19.899999999999999" customHeight="1" x14ac:dyDescent="0.35">
      <c r="A43" s="18"/>
      <c r="B43" s="89" t="s">
        <v>17</v>
      </c>
      <c r="C43" s="90" t="s">
        <v>306</v>
      </c>
      <c r="D43" s="107" t="s">
        <v>62</v>
      </c>
      <c r="E43" s="107" t="s">
        <v>36</v>
      </c>
      <c r="F43" s="107" t="s">
        <v>32</v>
      </c>
      <c r="G43" s="111" t="s">
        <v>114</v>
      </c>
      <c r="H43" s="109">
        <v>43252</v>
      </c>
      <c r="I43" s="95">
        <v>43280</v>
      </c>
      <c r="J43" s="94">
        <v>43272</v>
      </c>
      <c r="K43" s="112" t="s">
        <v>439</v>
      </c>
      <c r="L43" s="113">
        <v>500</v>
      </c>
      <c r="M43" s="113" t="s">
        <v>137</v>
      </c>
      <c r="N43" s="105" t="s">
        <v>185</v>
      </c>
      <c r="O43" s="97" t="s">
        <v>145</v>
      </c>
      <c r="P43" s="106" t="s">
        <v>140</v>
      </c>
      <c r="Q43" s="14"/>
    </row>
    <row r="44" spans="1:22" s="17" customFormat="1" ht="19.899999999999999" customHeight="1" x14ac:dyDescent="0.35">
      <c r="A44" s="18"/>
      <c r="B44" s="89" t="s">
        <v>17</v>
      </c>
      <c r="C44" s="90" t="s">
        <v>307</v>
      </c>
      <c r="D44" s="114" t="s">
        <v>24</v>
      </c>
      <c r="E44" s="107" t="s">
        <v>36</v>
      </c>
      <c r="F44" s="107" t="s">
        <v>32</v>
      </c>
      <c r="G44" s="111" t="s">
        <v>11</v>
      </c>
      <c r="H44" s="109">
        <v>43252</v>
      </c>
      <c r="I44" s="95">
        <v>43280</v>
      </c>
      <c r="J44" s="94">
        <v>43274</v>
      </c>
      <c r="K44" s="110" t="s">
        <v>124</v>
      </c>
      <c r="L44" s="113">
        <v>300</v>
      </c>
      <c r="M44" s="113" t="s">
        <v>137</v>
      </c>
      <c r="N44" s="105" t="s">
        <v>185</v>
      </c>
      <c r="O44" s="113" t="s">
        <v>124</v>
      </c>
      <c r="P44" s="106" t="s">
        <v>140</v>
      </c>
      <c r="Q44" s="14"/>
    </row>
    <row r="45" spans="1:22" s="18" customFormat="1" ht="19.899999999999999" customHeight="1" x14ac:dyDescent="0.35">
      <c r="B45" s="89" t="s">
        <v>17</v>
      </c>
      <c r="C45" s="90" t="s">
        <v>308</v>
      </c>
      <c r="D45" s="107" t="s">
        <v>24</v>
      </c>
      <c r="E45" s="107" t="s">
        <v>36</v>
      </c>
      <c r="F45" s="107" t="s">
        <v>32</v>
      </c>
      <c r="G45" s="111" t="s">
        <v>25</v>
      </c>
      <c r="H45" s="109">
        <v>43252</v>
      </c>
      <c r="I45" s="95">
        <v>43280</v>
      </c>
      <c r="J45" s="94">
        <v>43273</v>
      </c>
      <c r="K45" s="110" t="s">
        <v>124</v>
      </c>
      <c r="L45" s="113">
        <v>200</v>
      </c>
      <c r="M45" s="113" t="s">
        <v>137</v>
      </c>
      <c r="N45" s="105" t="s">
        <v>185</v>
      </c>
      <c r="O45" s="113" t="s">
        <v>124</v>
      </c>
      <c r="P45" s="106" t="s">
        <v>140</v>
      </c>
      <c r="Q45" s="14"/>
      <c r="R45" s="17"/>
      <c r="S45" s="17"/>
      <c r="T45" s="17"/>
      <c r="U45" s="17"/>
      <c r="V45" s="17"/>
    </row>
    <row r="46" spans="1:22" s="17" customFormat="1" ht="19.899999999999999" customHeight="1" x14ac:dyDescent="0.35">
      <c r="A46" s="18"/>
      <c r="B46" s="89" t="s">
        <v>17</v>
      </c>
      <c r="C46" s="90" t="s">
        <v>309</v>
      </c>
      <c r="D46" s="107" t="s">
        <v>59</v>
      </c>
      <c r="E46" s="107" t="s">
        <v>36</v>
      </c>
      <c r="F46" s="107" t="s">
        <v>32</v>
      </c>
      <c r="G46" s="111" t="s">
        <v>5</v>
      </c>
      <c r="H46" s="109">
        <v>43252</v>
      </c>
      <c r="I46" s="95">
        <v>43280</v>
      </c>
      <c r="J46" s="94">
        <v>43276</v>
      </c>
      <c r="K46" s="110" t="s">
        <v>180</v>
      </c>
      <c r="L46" s="106">
        <v>500</v>
      </c>
      <c r="M46" s="106" t="s">
        <v>137</v>
      </c>
      <c r="N46" s="105" t="s">
        <v>185</v>
      </c>
      <c r="O46" s="106" t="s">
        <v>145</v>
      </c>
      <c r="P46" s="106" t="s">
        <v>140</v>
      </c>
      <c r="Q46" s="14"/>
    </row>
    <row r="47" spans="1:22" s="17" customFormat="1" ht="19.899999999999999" customHeight="1" x14ac:dyDescent="0.35">
      <c r="A47" s="18"/>
      <c r="B47" s="89" t="s">
        <v>17</v>
      </c>
      <c r="C47" s="90" t="s">
        <v>310</v>
      </c>
      <c r="D47" s="107" t="s">
        <v>21</v>
      </c>
      <c r="E47" s="107" t="s">
        <v>36</v>
      </c>
      <c r="F47" s="107" t="s">
        <v>32</v>
      </c>
      <c r="G47" s="111" t="s">
        <v>22</v>
      </c>
      <c r="H47" s="109">
        <v>43252</v>
      </c>
      <c r="I47" s="95">
        <v>43280</v>
      </c>
      <c r="J47" s="94">
        <v>43276</v>
      </c>
      <c r="K47" s="115" t="s">
        <v>181</v>
      </c>
      <c r="L47" s="106">
        <v>75</v>
      </c>
      <c r="M47" s="106" t="s">
        <v>137</v>
      </c>
      <c r="N47" s="105" t="s">
        <v>185</v>
      </c>
      <c r="O47" s="106" t="s">
        <v>145</v>
      </c>
      <c r="P47" s="106" t="s">
        <v>140</v>
      </c>
      <c r="Q47" s="14"/>
    </row>
    <row r="48" spans="1:22" s="17" customFormat="1" ht="19.899999999999999" customHeight="1" x14ac:dyDescent="0.35">
      <c r="A48" s="18"/>
      <c r="B48" s="89" t="s">
        <v>17</v>
      </c>
      <c r="C48" s="90" t="s">
        <v>311</v>
      </c>
      <c r="D48" s="107" t="s">
        <v>21</v>
      </c>
      <c r="E48" s="107" t="s">
        <v>36</v>
      </c>
      <c r="F48" s="107" t="s">
        <v>32</v>
      </c>
      <c r="G48" s="111" t="s">
        <v>22</v>
      </c>
      <c r="H48" s="109">
        <v>43252</v>
      </c>
      <c r="I48" s="95">
        <v>43280</v>
      </c>
      <c r="J48" s="94">
        <v>43276</v>
      </c>
      <c r="K48" s="110" t="s">
        <v>182</v>
      </c>
      <c r="L48" s="106">
        <v>162</v>
      </c>
      <c r="M48" s="106" t="s">
        <v>137</v>
      </c>
      <c r="N48" s="105" t="s">
        <v>185</v>
      </c>
      <c r="O48" s="106" t="s">
        <v>145</v>
      </c>
      <c r="P48" s="106" t="s">
        <v>140</v>
      </c>
      <c r="Q48" s="14"/>
    </row>
    <row r="49" spans="1:22" s="17" customFormat="1" ht="19.899999999999999" customHeight="1" x14ac:dyDescent="0.35">
      <c r="A49" s="18"/>
      <c r="B49" s="89" t="s">
        <v>17</v>
      </c>
      <c r="C49" s="90" t="s">
        <v>312</v>
      </c>
      <c r="D49" s="114" t="s">
        <v>23</v>
      </c>
      <c r="E49" s="107" t="s">
        <v>36</v>
      </c>
      <c r="F49" s="107" t="s">
        <v>32</v>
      </c>
      <c r="G49" s="111" t="s">
        <v>11</v>
      </c>
      <c r="H49" s="109">
        <v>43252</v>
      </c>
      <c r="I49" s="95">
        <v>43280</v>
      </c>
      <c r="J49" s="94">
        <v>43276</v>
      </c>
      <c r="K49" s="110" t="s">
        <v>183</v>
      </c>
      <c r="L49" s="113">
        <v>468</v>
      </c>
      <c r="M49" s="113" t="s">
        <v>137</v>
      </c>
      <c r="N49" s="105" t="s">
        <v>185</v>
      </c>
      <c r="O49" s="113" t="s">
        <v>145</v>
      </c>
      <c r="P49" s="113" t="s">
        <v>140</v>
      </c>
      <c r="Q49" s="14"/>
    </row>
    <row r="50" spans="1:22" s="17" customFormat="1" ht="19.899999999999999" customHeight="1" x14ac:dyDescent="0.35">
      <c r="A50" s="18"/>
      <c r="B50" s="89" t="s">
        <v>17</v>
      </c>
      <c r="C50" s="90" t="s">
        <v>313</v>
      </c>
      <c r="D50" s="107" t="s">
        <v>26</v>
      </c>
      <c r="E50" s="107" t="s">
        <v>36</v>
      </c>
      <c r="F50" s="107" t="s">
        <v>32</v>
      </c>
      <c r="G50" s="111" t="s">
        <v>5</v>
      </c>
      <c r="H50" s="109">
        <v>43252</v>
      </c>
      <c r="I50" s="95">
        <v>43280</v>
      </c>
      <c r="J50" s="94">
        <v>43280</v>
      </c>
      <c r="K50" s="110" t="s">
        <v>193</v>
      </c>
      <c r="L50" s="113">
        <v>514.62</v>
      </c>
      <c r="M50" s="113" t="s">
        <v>137</v>
      </c>
      <c r="N50" s="105" t="s">
        <v>185</v>
      </c>
      <c r="O50" s="113" t="s">
        <v>145</v>
      </c>
      <c r="P50" s="113" t="s">
        <v>140</v>
      </c>
      <c r="Q50" s="14"/>
    </row>
    <row r="51" spans="1:22" s="17" customFormat="1" ht="19.899999999999999" customHeight="1" x14ac:dyDescent="0.35">
      <c r="A51" s="18"/>
      <c r="B51" s="89" t="s">
        <v>27</v>
      </c>
      <c r="C51" s="90" t="s">
        <v>314</v>
      </c>
      <c r="D51" s="107" t="s">
        <v>66</v>
      </c>
      <c r="E51" s="107" t="s">
        <v>396</v>
      </c>
      <c r="F51" s="108" t="s">
        <v>395</v>
      </c>
      <c r="G51" s="111" t="s">
        <v>28</v>
      </c>
      <c r="H51" s="109">
        <v>43252</v>
      </c>
      <c r="I51" s="94">
        <v>43277</v>
      </c>
      <c r="J51" s="94">
        <v>43277</v>
      </c>
      <c r="K51" s="110" t="s">
        <v>184</v>
      </c>
      <c r="L51" s="113">
        <v>2142998.96</v>
      </c>
      <c r="M51" s="113" t="s">
        <v>137</v>
      </c>
      <c r="N51" s="105" t="s">
        <v>185</v>
      </c>
      <c r="O51" s="113" t="s">
        <v>145</v>
      </c>
      <c r="P51" s="113" t="s">
        <v>140</v>
      </c>
      <c r="Q51" s="14"/>
    </row>
    <row r="52" spans="1:22" s="17" customFormat="1" ht="19.899999999999999" customHeight="1" x14ac:dyDescent="0.35">
      <c r="A52" s="18"/>
      <c r="B52" s="89" t="s">
        <v>29</v>
      </c>
      <c r="C52" s="90" t="s">
        <v>315</v>
      </c>
      <c r="D52" s="107" t="s">
        <v>58</v>
      </c>
      <c r="E52" s="107" t="s">
        <v>36</v>
      </c>
      <c r="F52" s="107" t="s">
        <v>37</v>
      </c>
      <c r="G52" s="111" t="s">
        <v>8</v>
      </c>
      <c r="H52" s="109">
        <v>43252</v>
      </c>
      <c r="I52" s="95">
        <v>43280</v>
      </c>
      <c r="J52" s="94">
        <v>43278</v>
      </c>
      <c r="K52" s="110" t="s">
        <v>186</v>
      </c>
      <c r="L52" s="113">
        <v>821.28</v>
      </c>
      <c r="M52" s="113" t="s">
        <v>137</v>
      </c>
      <c r="N52" s="105" t="s">
        <v>185</v>
      </c>
      <c r="O52" s="113" t="s">
        <v>145</v>
      </c>
      <c r="P52" s="113" t="s">
        <v>140</v>
      </c>
      <c r="Q52" s="14"/>
    </row>
    <row r="53" spans="1:22" s="17" customFormat="1" ht="19.899999999999999" customHeight="1" x14ac:dyDescent="0.35">
      <c r="A53" s="18"/>
      <c r="B53" s="89" t="s">
        <v>437</v>
      </c>
      <c r="C53" s="90" t="s">
        <v>316</v>
      </c>
      <c r="D53" s="107" t="s">
        <v>6</v>
      </c>
      <c r="E53" s="107" t="s">
        <v>36</v>
      </c>
      <c r="F53" s="107" t="s">
        <v>35</v>
      </c>
      <c r="G53" s="111" t="s">
        <v>618</v>
      </c>
      <c r="H53" s="109">
        <v>43252</v>
      </c>
      <c r="I53" s="94">
        <v>43266</v>
      </c>
      <c r="J53" s="94">
        <v>43271</v>
      </c>
      <c r="K53" s="110" t="s">
        <v>172</v>
      </c>
      <c r="L53" s="106">
        <v>3473.15</v>
      </c>
      <c r="M53" s="106" t="s">
        <v>137</v>
      </c>
      <c r="N53" s="100" t="s">
        <v>259</v>
      </c>
      <c r="O53" s="106" t="s">
        <v>139</v>
      </c>
      <c r="P53" s="106" t="s">
        <v>140</v>
      </c>
      <c r="Q53" s="14"/>
    </row>
    <row r="54" spans="1:22" s="17" customFormat="1" ht="19.899999999999999" customHeight="1" x14ac:dyDescent="0.35">
      <c r="A54" s="18"/>
      <c r="B54" s="89" t="s">
        <v>437</v>
      </c>
      <c r="C54" s="90" t="s">
        <v>317</v>
      </c>
      <c r="D54" s="107" t="s">
        <v>30</v>
      </c>
      <c r="E54" s="107" t="s">
        <v>38</v>
      </c>
      <c r="F54" s="107" t="s">
        <v>35</v>
      </c>
      <c r="G54" s="111" t="s">
        <v>625</v>
      </c>
      <c r="H54" s="109">
        <v>43252</v>
      </c>
      <c r="I54" s="94">
        <v>43266</v>
      </c>
      <c r="J54" s="94">
        <v>43271</v>
      </c>
      <c r="K54" s="110" t="s">
        <v>173</v>
      </c>
      <c r="L54" s="106">
        <v>5661.18</v>
      </c>
      <c r="M54" s="106" t="s">
        <v>137</v>
      </c>
      <c r="N54" s="100" t="s">
        <v>259</v>
      </c>
      <c r="O54" s="106" t="s">
        <v>139</v>
      </c>
      <c r="P54" s="106" t="s">
        <v>140</v>
      </c>
      <c r="Q54" s="14"/>
    </row>
    <row r="55" spans="1:22" s="17" customFormat="1" ht="19.899999999999999" customHeight="1" x14ac:dyDescent="0.35">
      <c r="A55" s="18"/>
      <c r="B55" s="89" t="s">
        <v>437</v>
      </c>
      <c r="C55" s="90" t="s">
        <v>318</v>
      </c>
      <c r="D55" s="107" t="s">
        <v>60</v>
      </c>
      <c r="E55" s="107" t="s">
        <v>38</v>
      </c>
      <c r="F55" s="107" t="s">
        <v>35</v>
      </c>
      <c r="G55" s="111" t="s">
        <v>625</v>
      </c>
      <c r="H55" s="109">
        <v>43252</v>
      </c>
      <c r="I55" s="94">
        <v>43271</v>
      </c>
      <c r="J55" s="94">
        <v>43271</v>
      </c>
      <c r="K55" s="110" t="s">
        <v>174</v>
      </c>
      <c r="L55" s="106">
        <v>3212.7</v>
      </c>
      <c r="M55" s="106" t="s">
        <v>137</v>
      </c>
      <c r="N55" s="100" t="s">
        <v>259</v>
      </c>
      <c r="O55" s="106" t="s">
        <v>139</v>
      </c>
      <c r="P55" s="106" t="s">
        <v>140</v>
      </c>
      <c r="Q55" s="14"/>
      <c r="R55" s="18"/>
      <c r="S55" s="18"/>
      <c r="T55" s="18"/>
      <c r="U55" s="18"/>
      <c r="V55" s="18"/>
    </row>
    <row r="56" spans="1:22" s="17" customFormat="1" ht="19.899999999999999" customHeight="1" x14ac:dyDescent="0.35">
      <c r="A56" s="18"/>
      <c r="B56" s="89" t="s">
        <v>437</v>
      </c>
      <c r="C56" s="90" t="s">
        <v>319</v>
      </c>
      <c r="D56" s="107" t="s">
        <v>148</v>
      </c>
      <c r="E56" s="107" t="s">
        <v>38</v>
      </c>
      <c r="F56" s="107" t="s">
        <v>35</v>
      </c>
      <c r="G56" s="111" t="s">
        <v>625</v>
      </c>
      <c r="H56" s="109">
        <v>43252</v>
      </c>
      <c r="I56" s="94">
        <v>43266</v>
      </c>
      <c r="J56" s="94">
        <v>43271</v>
      </c>
      <c r="K56" s="110" t="s">
        <v>175</v>
      </c>
      <c r="L56" s="106">
        <v>5661.18</v>
      </c>
      <c r="M56" s="106" t="s">
        <v>137</v>
      </c>
      <c r="N56" s="100" t="s">
        <v>259</v>
      </c>
      <c r="O56" s="106" t="s">
        <v>139</v>
      </c>
      <c r="P56" s="106" t="s">
        <v>140</v>
      </c>
      <c r="Q56" s="14"/>
    </row>
    <row r="57" spans="1:22" s="17" customFormat="1" ht="19.899999999999999" customHeight="1" x14ac:dyDescent="0.35">
      <c r="A57" s="18"/>
      <c r="B57" s="89" t="s">
        <v>437</v>
      </c>
      <c r="C57" s="90" t="s">
        <v>320</v>
      </c>
      <c r="D57" s="107" t="s">
        <v>6</v>
      </c>
      <c r="E57" s="107" t="s">
        <v>36</v>
      </c>
      <c r="F57" s="107" t="s">
        <v>35</v>
      </c>
      <c r="G57" s="111" t="s">
        <v>619</v>
      </c>
      <c r="H57" s="109">
        <v>43252</v>
      </c>
      <c r="I57" s="94">
        <v>43278</v>
      </c>
      <c r="J57" s="94">
        <v>43279</v>
      </c>
      <c r="K57" s="110" t="s">
        <v>188</v>
      </c>
      <c r="L57" s="106">
        <f>3473.15+846.44</f>
        <v>4319.59</v>
      </c>
      <c r="M57" s="106" t="s">
        <v>137</v>
      </c>
      <c r="N57" s="100" t="s">
        <v>259</v>
      </c>
      <c r="O57" s="106" t="s">
        <v>139</v>
      </c>
      <c r="P57" s="106" t="s">
        <v>140</v>
      </c>
      <c r="Q57" s="14"/>
    </row>
    <row r="58" spans="1:22" s="17" customFormat="1" ht="19.899999999999999" customHeight="1" x14ac:dyDescent="0.35">
      <c r="A58" s="18"/>
      <c r="B58" s="89" t="s">
        <v>437</v>
      </c>
      <c r="C58" s="90" t="s">
        <v>321</v>
      </c>
      <c r="D58" s="107" t="s">
        <v>30</v>
      </c>
      <c r="E58" s="107" t="s">
        <v>38</v>
      </c>
      <c r="F58" s="107" t="s">
        <v>35</v>
      </c>
      <c r="G58" s="111" t="s">
        <v>626</v>
      </c>
      <c r="H58" s="109">
        <v>43252</v>
      </c>
      <c r="I58" s="94">
        <v>43278</v>
      </c>
      <c r="J58" s="94">
        <v>43279</v>
      </c>
      <c r="K58" s="115" t="s">
        <v>190</v>
      </c>
      <c r="L58" s="106">
        <f>5661.18+1127.13</f>
        <v>6788.31</v>
      </c>
      <c r="M58" s="106" t="s">
        <v>137</v>
      </c>
      <c r="N58" s="100" t="s">
        <v>259</v>
      </c>
      <c r="O58" s="106" t="s">
        <v>139</v>
      </c>
      <c r="P58" s="106" t="s">
        <v>140</v>
      </c>
      <c r="Q58" s="14"/>
    </row>
    <row r="59" spans="1:22" s="17" customFormat="1" ht="19.899999999999999" customHeight="1" x14ac:dyDescent="0.35">
      <c r="A59" s="18"/>
      <c r="B59" s="89" t="s">
        <v>437</v>
      </c>
      <c r="C59" s="90" t="s">
        <v>322</v>
      </c>
      <c r="D59" s="107" t="s">
        <v>60</v>
      </c>
      <c r="E59" s="107" t="s">
        <v>38</v>
      </c>
      <c r="F59" s="107" t="s">
        <v>35</v>
      </c>
      <c r="G59" s="111" t="s">
        <v>626</v>
      </c>
      <c r="H59" s="109">
        <v>43252</v>
      </c>
      <c r="I59" s="94">
        <v>43278</v>
      </c>
      <c r="J59" s="94">
        <v>43279</v>
      </c>
      <c r="K59" s="110" t="s">
        <v>189</v>
      </c>
      <c r="L59" s="106">
        <f>2609.78+770.73</f>
        <v>3380.51</v>
      </c>
      <c r="M59" s="106" t="s">
        <v>137</v>
      </c>
      <c r="N59" s="100" t="s">
        <v>259</v>
      </c>
      <c r="O59" s="106" t="s">
        <v>139</v>
      </c>
      <c r="P59" s="106" t="s">
        <v>140</v>
      </c>
      <c r="Q59" s="14"/>
    </row>
    <row r="60" spans="1:22" s="18" customFormat="1" ht="19.899999999999999" customHeight="1" x14ac:dyDescent="0.35">
      <c r="B60" s="89" t="s">
        <v>437</v>
      </c>
      <c r="C60" s="90" t="s">
        <v>323</v>
      </c>
      <c r="D60" s="107" t="s">
        <v>148</v>
      </c>
      <c r="E60" s="107" t="s">
        <v>38</v>
      </c>
      <c r="F60" s="107" t="s">
        <v>35</v>
      </c>
      <c r="G60" s="111" t="s">
        <v>626</v>
      </c>
      <c r="H60" s="109">
        <v>43252</v>
      </c>
      <c r="I60" s="94">
        <v>43278</v>
      </c>
      <c r="J60" s="94">
        <v>43279</v>
      </c>
      <c r="K60" s="110" t="s">
        <v>191</v>
      </c>
      <c r="L60" s="106">
        <f>5661.18+1127.07</f>
        <v>6788.25</v>
      </c>
      <c r="M60" s="106" t="s">
        <v>137</v>
      </c>
      <c r="N60" s="100" t="s">
        <v>259</v>
      </c>
      <c r="O60" s="106" t="s">
        <v>139</v>
      </c>
      <c r="P60" s="106" t="s">
        <v>140</v>
      </c>
      <c r="Q60" s="14"/>
      <c r="R60" s="17"/>
      <c r="S60" s="17"/>
      <c r="T60" s="17"/>
      <c r="U60" s="17"/>
      <c r="V60" s="17"/>
    </row>
    <row r="61" spans="1:22" s="17" customFormat="1" ht="19.899999999999999" customHeight="1" x14ac:dyDescent="0.35">
      <c r="A61" s="18"/>
      <c r="B61" s="89" t="s">
        <v>437</v>
      </c>
      <c r="C61" s="90" t="s">
        <v>324</v>
      </c>
      <c r="D61" s="107" t="s">
        <v>113</v>
      </c>
      <c r="E61" s="107" t="s">
        <v>36</v>
      </c>
      <c r="F61" s="107" t="s">
        <v>35</v>
      </c>
      <c r="G61" s="111" t="s">
        <v>626</v>
      </c>
      <c r="H61" s="109">
        <v>43252</v>
      </c>
      <c r="I61" s="94">
        <v>43278</v>
      </c>
      <c r="J61" s="94">
        <v>43279</v>
      </c>
      <c r="K61" s="110" t="s">
        <v>192</v>
      </c>
      <c r="L61" s="106">
        <f>14851.73+2349.59</f>
        <v>17201.32</v>
      </c>
      <c r="M61" s="106" t="s">
        <v>137</v>
      </c>
      <c r="N61" s="100" t="s">
        <v>259</v>
      </c>
      <c r="O61" s="106" t="s">
        <v>139</v>
      </c>
      <c r="P61" s="106" t="s">
        <v>140</v>
      </c>
      <c r="Q61" s="14"/>
    </row>
    <row r="62" spans="1:22" s="17" customFormat="1" ht="19.899999999999999" customHeight="1" x14ac:dyDescent="0.35">
      <c r="A62" s="18"/>
      <c r="B62" s="89" t="s">
        <v>437</v>
      </c>
      <c r="C62" s="90" t="s">
        <v>325</v>
      </c>
      <c r="D62" s="107" t="s">
        <v>4</v>
      </c>
      <c r="E62" s="107" t="s">
        <v>36</v>
      </c>
      <c r="F62" s="91" t="s">
        <v>613</v>
      </c>
      <c r="G62" s="111" t="s">
        <v>635</v>
      </c>
      <c r="H62" s="109">
        <v>43252</v>
      </c>
      <c r="I62" s="94">
        <v>43266</v>
      </c>
      <c r="J62" s="94">
        <v>43283</v>
      </c>
      <c r="K62" s="110" t="s">
        <v>171</v>
      </c>
      <c r="L62" s="106">
        <v>55609.35</v>
      </c>
      <c r="M62" s="106" t="s">
        <v>137</v>
      </c>
      <c r="N62" s="100" t="s">
        <v>259</v>
      </c>
      <c r="O62" s="106" t="s">
        <v>139</v>
      </c>
      <c r="P62" s="106" t="s">
        <v>140</v>
      </c>
      <c r="Q62" s="14"/>
      <c r="R62" s="18"/>
      <c r="S62" s="18"/>
      <c r="T62" s="18"/>
      <c r="U62" s="18"/>
      <c r="V62" s="18"/>
    </row>
    <row r="63" spans="1:22" s="17" customFormat="1" ht="19.899999999999999" customHeight="1" x14ac:dyDescent="0.35">
      <c r="A63" s="18"/>
      <c r="B63" s="89" t="s">
        <v>437</v>
      </c>
      <c r="C63" s="90" t="s">
        <v>326</v>
      </c>
      <c r="D63" s="107" t="s">
        <v>4</v>
      </c>
      <c r="E63" s="107" t="s">
        <v>36</v>
      </c>
      <c r="F63" s="91" t="s">
        <v>613</v>
      </c>
      <c r="G63" s="111" t="s">
        <v>636</v>
      </c>
      <c r="H63" s="109">
        <v>43252</v>
      </c>
      <c r="I63" s="94">
        <v>43280</v>
      </c>
      <c r="J63" s="94">
        <v>43283</v>
      </c>
      <c r="K63" s="110" t="s">
        <v>187</v>
      </c>
      <c r="L63" s="106">
        <v>55609.35</v>
      </c>
      <c r="M63" s="106" t="s">
        <v>137</v>
      </c>
      <c r="N63" s="105" t="s">
        <v>185</v>
      </c>
      <c r="O63" s="106" t="s">
        <v>139</v>
      </c>
      <c r="P63" s="106" t="s">
        <v>140</v>
      </c>
      <c r="Q63" s="14"/>
    </row>
    <row r="64" spans="1:22" s="19" customFormat="1" ht="19.899999999999999" customHeight="1" x14ac:dyDescent="0.35">
      <c r="A64" s="20"/>
      <c r="B64" s="110" t="s">
        <v>84</v>
      </c>
      <c r="C64" s="90" t="s">
        <v>327</v>
      </c>
      <c r="D64" s="108" t="s">
        <v>91</v>
      </c>
      <c r="E64" s="108" t="s">
        <v>36</v>
      </c>
      <c r="F64" s="108" t="s">
        <v>32</v>
      </c>
      <c r="G64" s="111" t="s">
        <v>11</v>
      </c>
      <c r="H64" s="116">
        <v>43282</v>
      </c>
      <c r="I64" s="95">
        <v>43286</v>
      </c>
      <c r="J64" s="117">
        <v>43299</v>
      </c>
      <c r="K64" s="110">
        <v>68724935</v>
      </c>
      <c r="L64" s="118">
        <v>983</v>
      </c>
      <c r="M64" s="118" t="s">
        <v>162</v>
      </c>
      <c r="N64" s="119" t="s">
        <v>264</v>
      </c>
      <c r="O64" s="118" t="s">
        <v>145</v>
      </c>
      <c r="P64" s="118" t="s">
        <v>138</v>
      </c>
    </row>
    <row r="65" spans="1:22" s="19" customFormat="1" ht="19.899999999999999" customHeight="1" x14ac:dyDescent="0.35">
      <c r="A65" s="20"/>
      <c r="B65" s="110" t="s">
        <v>84</v>
      </c>
      <c r="C65" s="90" t="s">
        <v>328</v>
      </c>
      <c r="D65" s="108" t="s">
        <v>59</v>
      </c>
      <c r="E65" s="108" t="s">
        <v>36</v>
      </c>
      <c r="F65" s="108" t="s">
        <v>32</v>
      </c>
      <c r="G65" s="111" t="s">
        <v>5</v>
      </c>
      <c r="H65" s="116">
        <v>43282</v>
      </c>
      <c r="I65" s="95">
        <v>43291</v>
      </c>
      <c r="J65" s="117">
        <v>43293</v>
      </c>
      <c r="K65" s="110" t="s">
        <v>234</v>
      </c>
      <c r="L65" s="118">
        <v>638.55999999999995</v>
      </c>
      <c r="M65" s="118" t="s">
        <v>162</v>
      </c>
      <c r="N65" s="119" t="s">
        <v>264</v>
      </c>
      <c r="O65" s="118" t="s">
        <v>145</v>
      </c>
      <c r="P65" s="118" t="s">
        <v>138</v>
      </c>
    </row>
    <row r="66" spans="1:22" s="19" customFormat="1" ht="19.899999999999999" customHeight="1" x14ac:dyDescent="0.35">
      <c r="A66" s="20"/>
      <c r="B66" s="110" t="s">
        <v>84</v>
      </c>
      <c r="C66" s="90" t="s">
        <v>329</v>
      </c>
      <c r="D66" s="108" t="s">
        <v>61</v>
      </c>
      <c r="E66" s="108" t="s">
        <v>36</v>
      </c>
      <c r="F66" s="108" t="s">
        <v>32</v>
      </c>
      <c r="G66" s="111" t="s">
        <v>5</v>
      </c>
      <c r="H66" s="116">
        <v>43282</v>
      </c>
      <c r="I66" s="95">
        <v>43294</v>
      </c>
      <c r="J66" s="117">
        <v>43294</v>
      </c>
      <c r="K66" s="110" t="s">
        <v>235</v>
      </c>
      <c r="L66" s="118">
        <v>720.58</v>
      </c>
      <c r="M66" s="118" t="s">
        <v>162</v>
      </c>
      <c r="N66" s="119" t="s">
        <v>264</v>
      </c>
      <c r="O66" s="118" t="s">
        <v>145</v>
      </c>
      <c r="P66" s="118" t="s">
        <v>138</v>
      </c>
    </row>
    <row r="67" spans="1:22" s="19" customFormat="1" ht="19.899999999999999" customHeight="1" x14ac:dyDescent="0.3">
      <c r="A67" s="20"/>
      <c r="B67" s="120" t="s">
        <v>198</v>
      </c>
      <c r="C67" s="90" t="s">
        <v>330</v>
      </c>
      <c r="D67" s="91" t="s">
        <v>199</v>
      </c>
      <c r="E67" s="108" t="s">
        <v>36</v>
      </c>
      <c r="F67" s="108" t="s">
        <v>39</v>
      </c>
      <c r="G67" s="92" t="s">
        <v>200</v>
      </c>
      <c r="H67" s="116">
        <v>43282</v>
      </c>
      <c r="I67" s="95">
        <v>43262</v>
      </c>
      <c r="J67" s="117">
        <v>43286</v>
      </c>
      <c r="K67" s="110" t="s">
        <v>201</v>
      </c>
      <c r="L67" s="97">
        <v>1899</v>
      </c>
      <c r="M67" s="118" t="s">
        <v>137</v>
      </c>
      <c r="N67" s="105" t="s">
        <v>185</v>
      </c>
      <c r="O67" s="118" t="s">
        <v>145</v>
      </c>
      <c r="P67" s="118" t="s">
        <v>140</v>
      </c>
    </row>
    <row r="68" spans="1:22" s="18" customFormat="1" ht="19.899999999999999" customHeight="1" x14ac:dyDescent="0.3">
      <c r="B68" s="120" t="s">
        <v>68</v>
      </c>
      <c r="C68" s="90" t="s">
        <v>331</v>
      </c>
      <c r="D68" s="107" t="s">
        <v>62</v>
      </c>
      <c r="E68" s="107" t="s">
        <v>36</v>
      </c>
      <c r="F68" s="107" t="s">
        <v>32</v>
      </c>
      <c r="G68" s="108" t="s">
        <v>114</v>
      </c>
      <c r="H68" s="116">
        <v>43282</v>
      </c>
      <c r="I68" s="95">
        <v>43276</v>
      </c>
      <c r="J68" s="94">
        <v>43276</v>
      </c>
      <c r="K68" s="110" t="s">
        <v>99</v>
      </c>
      <c r="L68" s="106">
        <v>510</v>
      </c>
      <c r="M68" s="106" t="s">
        <v>137</v>
      </c>
      <c r="N68" s="105" t="s">
        <v>185</v>
      </c>
      <c r="O68" s="106" t="s">
        <v>268</v>
      </c>
      <c r="P68" s="106" t="s">
        <v>140</v>
      </c>
    </row>
    <row r="69" spans="1:22" s="19" customFormat="1" ht="19.899999999999999" customHeight="1" x14ac:dyDescent="0.35">
      <c r="A69" s="20"/>
      <c r="B69" s="89" t="s">
        <v>68</v>
      </c>
      <c r="C69" s="90" t="s">
        <v>332</v>
      </c>
      <c r="D69" s="107" t="s">
        <v>62</v>
      </c>
      <c r="E69" s="107" t="s">
        <v>36</v>
      </c>
      <c r="F69" s="107" t="s">
        <v>32</v>
      </c>
      <c r="G69" s="108" t="s">
        <v>114</v>
      </c>
      <c r="H69" s="116">
        <v>43282</v>
      </c>
      <c r="I69" s="95">
        <v>43276</v>
      </c>
      <c r="J69" s="94">
        <v>43278</v>
      </c>
      <c r="K69" s="110" t="s">
        <v>100</v>
      </c>
      <c r="L69" s="106">
        <v>510</v>
      </c>
      <c r="M69" s="106" t="s">
        <v>137</v>
      </c>
      <c r="N69" s="105" t="s">
        <v>185</v>
      </c>
      <c r="O69" s="106" t="s">
        <v>268</v>
      </c>
      <c r="P69" s="106" t="s">
        <v>140</v>
      </c>
      <c r="Q69" s="17"/>
      <c r="R69" s="17"/>
      <c r="S69" s="17"/>
      <c r="T69" s="17"/>
      <c r="U69" s="17"/>
      <c r="V69" s="17"/>
    </row>
    <row r="70" spans="1:22" s="19" customFormat="1" ht="19.899999999999999" customHeight="1" x14ac:dyDescent="0.35">
      <c r="A70" s="20"/>
      <c r="B70" s="89" t="s">
        <v>69</v>
      </c>
      <c r="C70" s="90" t="s">
        <v>333</v>
      </c>
      <c r="D70" s="107" t="s">
        <v>194</v>
      </c>
      <c r="E70" s="107" t="s">
        <v>36</v>
      </c>
      <c r="F70" s="107" t="s">
        <v>37</v>
      </c>
      <c r="G70" s="111" t="s">
        <v>118</v>
      </c>
      <c r="H70" s="116">
        <v>43282</v>
      </c>
      <c r="I70" s="95">
        <v>43283</v>
      </c>
      <c r="J70" s="94">
        <v>43259</v>
      </c>
      <c r="K70" s="110" t="s">
        <v>195</v>
      </c>
      <c r="L70" s="106">
        <v>227.7</v>
      </c>
      <c r="M70" s="106" t="s">
        <v>137</v>
      </c>
      <c r="N70" s="105" t="s">
        <v>185</v>
      </c>
      <c r="O70" s="106" t="s">
        <v>145</v>
      </c>
      <c r="P70" s="106" t="s">
        <v>140</v>
      </c>
      <c r="Q70" s="17"/>
      <c r="R70" s="17"/>
      <c r="S70" s="17"/>
      <c r="T70" s="17"/>
      <c r="U70" s="17"/>
      <c r="V70" s="17"/>
    </row>
    <row r="71" spans="1:22" s="19" customFormat="1" ht="19.899999999999999" customHeight="1" x14ac:dyDescent="0.35">
      <c r="A71" s="20"/>
      <c r="B71" s="89" t="s">
        <v>69</v>
      </c>
      <c r="C71" s="90" t="s">
        <v>334</v>
      </c>
      <c r="D71" s="107" t="s">
        <v>196</v>
      </c>
      <c r="E71" s="107" t="s">
        <v>36</v>
      </c>
      <c r="F71" s="107" t="s">
        <v>37</v>
      </c>
      <c r="G71" s="111" t="s">
        <v>119</v>
      </c>
      <c r="H71" s="109">
        <v>43282</v>
      </c>
      <c r="I71" s="95">
        <v>43283</v>
      </c>
      <c r="J71" s="94">
        <v>43258</v>
      </c>
      <c r="K71" s="110" t="s">
        <v>197</v>
      </c>
      <c r="L71" s="106">
        <v>263.99</v>
      </c>
      <c r="M71" s="106" t="s">
        <v>137</v>
      </c>
      <c r="N71" s="105" t="s">
        <v>185</v>
      </c>
      <c r="O71" s="106" t="s">
        <v>145</v>
      </c>
      <c r="P71" s="106" t="s">
        <v>140</v>
      </c>
      <c r="Q71" s="17"/>
      <c r="R71" s="17"/>
      <c r="S71" s="17"/>
      <c r="T71" s="17"/>
      <c r="U71" s="17"/>
      <c r="V71" s="17"/>
    </row>
    <row r="72" spans="1:22" s="19" customFormat="1" ht="19.899999999999999" customHeight="1" x14ac:dyDescent="0.35">
      <c r="A72" s="20"/>
      <c r="B72" s="110" t="s">
        <v>85</v>
      </c>
      <c r="C72" s="90" t="s">
        <v>335</v>
      </c>
      <c r="D72" s="108" t="s">
        <v>151</v>
      </c>
      <c r="E72" s="108" t="s">
        <v>36</v>
      </c>
      <c r="F72" s="108" t="s">
        <v>32</v>
      </c>
      <c r="G72" s="111" t="s">
        <v>5</v>
      </c>
      <c r="H72" s="116">
        <v>43282</v>
      </c>
      <c r="I72" s="95">
        <v>43283</v>
      </c>
      <c r="J72" s="117">
        <v>43287</v>
      </c>
      <c r="K72" s="110" t="s">
        <v>253</v>
      </c>
      <c r="L72" s="118">
        <v>500</v>
      </c>
      <c r="M72" s="118" t="s">
        <v>137</v>
      </c>
      <c r="N72" s="105" t="s">
        <v>185</v>
      </c>
      <c r="O72" s="118" t="s">
        <v>145</v>
      </c>
      <c r="P72" s="118" t="s">
        <v>140</v>
      </c>
    </row>
    <row r="73" spans="1:22" s="19" customFormat="1" ht="19.899999999999999" customHeight="1" x14ac:dyDescent="0.35">
      <c r="A73" s="20"/>
      <c r="B73" s="110" t="s">
        <v>85</v>
      </c>
      <c r="C73" s="90" t="s">
        <v>336</v>
      </c>
      <c r="D73" s="108" t="s">
        <v>96</v>
      </c>
      <c r="E73" s="108" t="s">
        <v>36</v>
      </c>
      <c r="F73" s="108" t="s">
        <v>32</v>
      </c>
      <c r="G73" s="111" t="s">
        <v>11</v>
      </c>
      <c r="H73" s="116">
        <v>43282</v>
      </c>
      <c r="I73" s="95">
        <v>43283</v>
      </c>
      <c r="J73" s="117">
        <v>43284</v>
      </c>
      <c r="K73" s="110" t="s">
        <v>254</v>
      </c>
      <c r="L73" s="118">
        <v>278.39999999999998</v>
      </c>
      <c r="M73" s="118" t="s">
        <v>137</v>
      </c>
      <c r="N73" s="105" t="s">
        <v>185</v>
      </c>
      <c r="O73" s="118" t="s">
        <v>145</v>
      </c>
      <c r="P73" s="118" t="s">
        <v>140</v>
      </c>
    </row>
    <row r="74" spans="1:22" s="19" customFormat="1" ht="19.899999999999999" customHeight="1" x14ac:dyDescent="0.35">
      <c r="A74" s="20"/>
      <c r="B74" s="110" t="s">
        <v>85</v>
      </c>
      <c r="C74" s="90" t="s">
        <v>337</v>
      </c>
      <c r="D74" s="108" t="s">
        <v>97</v>
      </c>
      <c r="E74" s="108" t="s">
        <v>36</v>
      </c>
      <c r="F74" s="108" t="s">
        <v>32</v>
      </c>
      <c r="G74" s="111" t="s">
        <v>11</v>
      </c>
      <c r="H74" s="116">
        <v>43282</v>
      </c>
      <c r="I74" s="95">
        <v>43283</v>
      </c>
      <c r="J74" s="117">
        <v>43285</v>
      </c>
      <c r="K74" s="112" t="s">
        <v>255</v>
      </c>
      <c r="L74" s="118">
        <v>255.2</v>
      </c>
      <c r="M74" s="118" t="s">
        <v>137</v>
      </c>
      <c r="N74" s="105" t="s">
        <v>185</v>
      </c>
      <c r="O74" s="118" t="s">
        <v>145</v>
      </c>
      <c r="P74" s="118" t="s">
        <v>140</v>
      </c>
    </row>
    <row r="75" spans="1:22" s="19" customFormat="1" ht="19.899999999999999" customHeight="1" x14ac:dyDescent="0.35">
      <c r="A75" s="20"/>
      <c r="B75" s="110" t="s">
        <v>85</v>
      </c>
      <c r="C75" s="90" t="s">
        <v>338</v>
      </c>
      <c r="D75" s="108" t="s">
        <v>87</v>
      </c>
      <c r="E75" s="108" t="s">
        <v>36</v>
      </c>
      <c r="F75" s="108" t="s">
        <v>32</v>
      </c>
      <c r="G75" s="111" t="s">
        <v>18</v>
      </c>
      <c r="H75" s="116">
        <v>43282</v>
      </c>
      <c r="I75" s="95">
        <v>43283</v>
      </c>
      <c r="J75" s="117">
        <v>43285</v>
      </c>
      <c r="K75" s="115" t="s">
        <v>256</v>
      </c>
      <c r="L75" s="118">
        <v>450</v>
      </c>
      <c r="M75" s="118" t="s">
        <v>137</v>
      </c>
      <c r="N75" s="105" t="s">
        <v>185</v>
      </c>
      <c r="O75" s="118" t="s">
        <v>145</v>
      </c>
      <c r="P75" s="118" t="s">
        <v>140</v>
      </c>
    </row>
    <row r="76" spans="1:22" s="19" customFormat="1" ht="19.899999999999999" customHeight="1" x14ac:dyDescent="0.35">
      <c r="A76" s="20"/>
      <c r="B76" s="110" t="s">
        <v>85</v>
      </c>
      <c r="C76" s="90" t="s">
        <v>339</v>
      </c>
      <c r="D76" s="108" t="s">
        <v>61</v>
      </c>
      <c r="E76" s="108" t="s">
        <v>36</v>
      </c>
      <c r="F76" s="108" t="s">
        <v>32</v>
      </c>
      <c r="G76" s="111" t="s">
        <v>5</v>
      </c>
      <c r="H76" s="116">
        <v>43282</v>
      </c>
      <c r="I76" s="95">
        <v>43283</v>
      </c>
      <c r="J76" s="117">
        <v>43286</v>
      </c>
      <c r="K76" s="110" t="s">
        <v>257</v>
      </c>
      <c r="L76" s="118">
        <v>500</v>
      </c>
      <c r="M76" s="118" t="s">
        <v>137</v>
      </c>
      <c r="N76" s="105" t="s">
        <v>185</v>
      </c>
      <c r="O76" s="118" t="s">
        <v>145</v>
      </c>
      <c r="P76" s="118" t="s">
        <v>140</v>
      </c>
    </row>
    <row r="77" spans="1:22" s="19" customFormat="1" ht="19.899999999999999" customHeight="1" x14ac:dyDescent="0.35">
      <c r="A77" s="20"/>
      <c r="B77" s="110" t="s">
        <v>85</v>
      </c>
      <c r="C77" s="90" t="s">
        <v>340</v>
      </c>
      <c r="D77" s="108" t="s">
        <v>62</v>
      </c>
      <c r="E77" s="108" t="s">
        <v>36</v>
      </c>
      <c r="F77" s="108" t="s">
        <v>32</v>
      </c>
      <c r="G77" s="108" t="s">
        <v>114</v>
      </c>
      <c r="H77" s="116">
        <v>43282</v>
      </c>
      <c r="I77" s="95">
        <v>43283</v>
      </c>
      <c r="J77" s="117">
        <v>43290</v>
      </c>
      <c r="K77" s="110" t="s">
        <v>112</v>
      </c>
      <c r="L77" s="118">
        <v>500</v>
      </c>
      <c r="M77" s="118" t="s">
        <v>137</v>
      </c>
      <c r="N77" s="105" t="s">
        <v>185</v>
      </c>
      <c r="O77" s="118" t="s">
        <v>145</v>
      </c>
      <c r="P77" s="118" t="s">
        <v>140</v>
      </c>
    </row>
    <row r="78" spans="1:22" s="19" customFormat="1" ht="19.899999999999999" customHeight="1" x14ac:dyDescent="0.35">
      <c r="A78" s="20"/>
      <c r="B78" s="110" t="s">
        <v>85</v>
      </c>
      <c r="C78" s="90" t="s">
        <v>341</v>
      </c>
      <c r="D78" s="108" t="s">
        <v>86</v>
      </c>
      <c r="E78" s="107" t="s">
        <v>38</v>
      </c>
      <c r="F78" s="108" t="s">
        <v>98</v>
      </c>
      <c r="G78" s="111" t="s">
        <v>129</v>
      </c>
      <c r="H78" s="116">
        <v>43282</v>
      </c>
      <c r="I78" s="95">
        <v>43283</v>
      </c>
      <c r="J78" s="117">
        <v>43284</v>
      </c>
      <c r="K78" s="110" t="s">
        <v>258</v>
      </c>
      <c r="L78" s="118">
        <v>129.19999999999999</v>
      </c>
      <c r="M78" s="118" t="s">
        <v>137</v>
      </c>
      <c r="N78" s="105" t="s">
        <v>185</v>
      </c>
      <c r="O78" s="118" t="s">
        <v>145</v>
      </c>
      <c r="P78" s="118" t="s">
        <v>140</v>
      </c>
    </row>
    <row r="79" spans="1:22" s="19" customFormat="1" ht="19.899999999999999" customHeight="1" x14ac:dyDescent="0.35">
      <c r="A79" s="20"/>
      <c r="B79" s="110" t="s">
        <v>70</v>
      </c>
      <c r="C79" s="90" t="s">
        <v>342</v>
      </c>
      <c r="D79" s="108" t="s">
        <v>115</v>
      </c>
      <c r="E79" s="108" t="s">
        <v>443</v>
      </c>
      <c r="F79" s="108" t="s">
        <v>442</v>
      </c>
      <c r="G79" s="111" t="s">
        <v>120</v>
      </c>
      <c r="H79" s="116">
        <v>43282</v>
      </c>
      <c r="I79" s="95">
        <v>43285</v>
      </c>
      <c r="J79" s="117">
        <v>43283</v>
      </c>
      <c r="K79" s="110" t="s">
        <v>204</v>
      </c>
      <c r="L79" s="118">
        <v>180714.29</v>
      </c>
      <c r="M79" s="118" t="s">
        <v>137</v>
      </c>
      <c r="N79" s="105" t="s">
        <v>185</v>
      </c>
      <c r="O79" s="118" t="s">
        <v>145</v>
      </c>
      <c r="P79" s="118" t="s">
        <v>140</v>
      </c>
    </row>
    <row r="80" spans="1:22" s="19" customFormat="1" ht="19.899999999999999" customHeight="1" x14ac:dyDescent="0.35">
      <c r="A80" s="20"/>
      <c r="B80" s="110" t="s">
        <v>71</v>
      </c>
      <c r="C80" s="90" t="s">
        <v>343</v>
      </c>
      <c r="D80" s="108" t="s">
        <v>115</v>
      </c>
      <c r="E80" s="108" t="s">
        <v>443</v>
      </c>
      <c r="F80" s="108" t="s">
        <v>117</v>
      </c>
      <c r="G80" s="111" t="s">
        <v>121</v>
      </c>
      <c r="H80" s="116">
        <v>43282</v>
      </c>
      <c r="I80" s="95">
        <v>43285</v>
      </c>
      <c r="J80" s="117">
        <v>43283</v>
      </c>
      <c r="K80" s="110" t="s">
        <v>205</v>
      </c>
      <c r="L80" s="118">
        <v>61896.24</v>
      </c>
      <c r="M80" s="118" t="s">
        <v>137</v>
      </c>
      <c r="N80" s="105" t="s">
        <v>185</v>
      </c>
      <c r="O80" s="118" t="s">
        <v>145</v>
      </c>
      <c r="P80" s="118" t="s">
        <v>140</v>
      </c>
    </row>
    <row r="81" spans="1:22" s="19" customFormat="1" ht="19.899999999999999" customHeight="1" x14ac:dyDescent="0.35">
      <c r="A81" s="20"/>
      <c r="B81" s="110" t="s">
        <v>72</v>
      </c>
      <c r="C81" s="90" t="s">
        <v>344</v>
      </c>
      <c r="D81" s="108" t="s">
        <v>61</v>
      </c>
      <c r="E81" s="108" t="s">
        <v>36</v>
      </c>
      <c r="F81" s="108" t="s">
        <v>32</v>
      </c>
      <c r="G81" s="111" t="s">
        <v>5</v>
      </c>
      <c r="H81" s="116">
        <v>43282</v>
      </c>
      <c r="I81" s="95">
        <v>43285</v>
      </c>
      <c r="J81" s="117">
        <v>43272</v>
      </c>
      <c r="K81" s="110" t="s">
        <v>202</v>
      </c>
      <c r="L81" s="118">
        <v>400</v>
      </c>
      <c r="M81" s="118" t="s">
        <v>137</v>
      </c>
      <c r="N81" s="105" t="s">
        <v>185</v>
      </c>
      <c r="O81" s="118" t="s">
        <v>145</v>
      </c>
      <c r="P81" s="118" t="s">
        <v>140</v>
      </c>
    </row>
    <row r="82" spans="1:22" s="19" customFormat="1" ht="19.899999999999999" customHeight="1" x14ac:dyDescent="0.35">
      <c r="A82" s="20"/>
      <c r="B82" s="110" t="s">
        <v>73</v>
      </c>
      <c r="C82" s="90" t="s">
        <v>345</v>
      </c>
      <c r="D82" s="108" t="s">
        <v>116</v>
      </c>
      <c r="E82" s="107" t="s">
        <v>36</v>
      </c>
      <c r="F82" s="108" t="s">
        <v>37</v>
      </c>
      <c r="G82" s="111" t="s">
        <v>8</v>
      </c>
      <c r="H82" s="116">
        <v>43282</v>
      </c>
      <c r="I82" s="95">
        <v>43285</v>
      </c>
      <c r="J82" s="117">
        <v>43271</v>
      </c>
      <c r="K82" s="110" t="s">
        <v>203</v>
      </c>
      <c r="L82" s="118">
        <v>126</v>
      </c>
      <c r="M82" s="118" t="s">
        <v>137</v>
      </c>
      <c r="N82" s="105" t="s">
        <v>185</v>
      </c>
      <c r="O82" s="118" t="s">
        <v>145</v>
      </c>
      <c r="P82" s="118" t="s">
        <v>140</v>
      </c>
    </row>
    <row r="83" spans="1:22" s="17" customFormat="1" ht="19.899999999999999" customHeight="1" x14ac:dyDescent="0.35">
      <c r="A83" s="18"/>
      <c r="B83" s="110" t="s">
        <v>74</v>
      </c>
      <c r="C83" s="90" t="s">
        <v>346</v>
      </c>
      <c r="D83" s="108" t="s">
        <v>206</v>
      </c>
      <c r="E83" s="108" t="s">
        <v>396</v>
      </c>
      <c r="F83" s="108" t="s">
        <v>207</v>
      </c>
      <c r="G83" s="111" t="s">
        <v>602</v>
      </c>
      <c r="H83" s="116">
        <v>43282</v>
      </c>
      <c r="I83" s="95">
        <v>43286</v>
      </c>
      <c r="J83" s="117">
        <v>43286</v>
      </c>
      <c r="K83" s="110" t="s">
        <v>211</v>
      </c>
      <c r="L83" s="118">
        <v>10137241.550000001</v>
      </c>
      <c r="M83" s="118" t="s">
        <v>137</v>
      </c>
      <c r="N83" s="105" t="s">
        <v>185</v>
      </c>
      <c r="O83" s="118" t="s">
        <v>145</v>
      </c>
      <c r="P83" s="118" t="s">
        <v>140</v>
      </c>
      <c r="Q83" s="19"/>
      <c r="R83" s="19"/>
      <c r="S83" s="19"/>
      <c r="T83" s="19"/>
      <c r="U83" s="19"/>
      <c r="V83" s="19"/>
    </row>
    <row r="84" spans="1:22" s="19" customFormat="1" ht="19.899999999999999" customHeight="1" x14ac:dyDescent="0.35">
      <c r="A84" s="20"/>
      <c r="B84" s="110" t="s">
        <v>75</v>
      </c>
      <c r="C84" s="90" t="s">
        <v>347</v>
      </c>
      <c r="D84" s="108" t="s">
        <v>208</v>
      </c>
      <c r="E84" s="108" t="s">
        <v>443</v>
      </c>
      <c r="F84" s="108" t="s">
        <v>209</v>
      </c>
      <c r="G84" s="111" t="s">
        <v>601</v>
      </c>
      <c r="H84" s="116">
        <v>43282</v>
      </c>
      <c r="I84" s="95">
        <v>43287</v>
      </c>
      <c r="J84" s="117">
        <v>43286</v>
      </c>
      <c r="K84" s="115" t="s">
        <v>210</v>
      </c>
      <c r="L84" s="118">
        <v>298832.19</v>
      </c>
      <c r="M84" s="118" t="s">
        <v>137</v>
      </c>
      <c r="N84" s="121" t="s">
        <v>185</v>
      </c>
      <c r="O84" s="118" t="s">
        <v>145</v>
      </c>
      <c r="P84" s="118" t="s">
        <v>140</v>
      </c>
    </row>
    <row r="85" spans="1:22" s="19" customFormat="1" ht="19.899999999999999" customHeight="1" x14ac:dyDescent="0.35">
      <c r="A85" s="20"/>
      <c r="B85" s="110" t="s">
        <v>76</v>
      </c>
      <c r="C85" s="90" t="s">
        <v>348</v>
      </c>
      <c r="D85" s="108" t="s">
        <v>212</v>
      </c>
      <c r="E85" s="108" t="s">
        <v>36</v>
      </c>
      <c r="F85" s="108" t="s">
        <v>32</v>
      </c>
      <c r="G85" s="111" t="s">
        <v>11</v>
      </c>
      <c r="H85" s="116">
        <v>43282</v>
      </c>
      <c r="I85" s="95">
        <v>43290</v>
      </c>
      <c r="J85" s="117">
        <v>43300</v>
      </c>
      <c r="K85" s="110" t="s">
        <v>101</v>
      </c>
      <c r="L85" s="118">
        <v>149</v>
      </c>
      <c r="M85" s="118" t="s">
        <v>137</v>
      </c>
      <c r="N85" s="105" t="s">
        <v>185</v>
      </c>
      <c r="O85" s="118" t="s">
        <v>145</v>
      </c>
      <c r="P85" s="118" t="s">
        <v>140</v>
      </c>
    </row>
    <row r="86" spans="1:22" s="19" customFormat="1" ht="19.899999999999999" customHeight="1" x14ac:dyDescent="0.35">
      <c r="A86" s="20"/>
      <c r="B86" s="110" t="s">
        <v>76</v>
      </c>
      <c r="C86" s="90" t="s">
        <v>349</v>
      </c>
      <c r="D86" s="108" t="s">
        <v>87</v>
      </c>
      <c r="E86" s="108" t="s">
        <v>36</v>
      </c>
      <c r="F86" s="108" t="s">
        <v>32</v>
      </c>
      <c r="G86" s="111" t="s">
        <v>18</v>
      </c>
      <c r="H86" s="116">
        <v>43282</v>
      </c>
      <c r="I86" s="95">
        <v>43290</v>
      </c>
      <c r="J86" s="117">
        <v>43291</v>
      </c>
      <c r="K86" s="115" t="s">
        <v>213</v>
      </c>
      <c r="L86" s="118">
        <v>900</v>
      </c>
      <c r="M86" s="118" t="s">
        <v>137</v>
      </c>
      <c r="N86" s="105" t="s">
        <v>185</v>
      </c>
      <c r="O86" s="118" t="s">
        <v>145</v>
      </c>
      <c r="P86" s="118" t="s">
        <v>140</v>
      </c>
    </row>
    <row r="87" spans="1:22" s="19" customFormat="1" ht="19.899999999999999" customHeight="1" x14ac:dyDescent="0.35">
      <c r="A87" s="20"/>
      <c r="B87" s="110" t="s">
        <v>76</v>
      </c>
      <c r="C87" s="90" t="s">
        <v>350</v>
      </c>
      <c r="D87" s="108" t="s">
        <v>88</v>
      </c>
      <c r="E87" s="108" t="s">
        <v>36</v>
      </c>
      <c r="F87" s="108" t="s">
        <v>32</v>
      </c>
      <c r="G87" s="111" t="s">
        <v>11</v>
      </c>
      <c r="H87" s="116">
        <v>43282</v>
      </c>
      <c r="I87" s="95">
        <v>43290</v>
      </c>
      <c r="J87" s="117">
        <v>43300</v>
      </c>
      <c r="K87" s="110" t="s">
        <v>214</v>
      </c>
      <c r="L87" s="118">
        <v>122</v>
      </c>
      <c r="M87" s="118" t="s">
        <v>137</v>
      </c>
      <c r="N87" s="105" t="s">
        <v>185</v>
      </c>
      <c r="O87" s="118" t="s">
        <v>145</v>
      </c>
      <c r="P87" s="118" t="s">
        <v>140</v>
      </c>
    </row>
    <row r="88" spans="1:22" s="20" customFormat="1" ht="19.899999999999999" customHeight="1" x14ac:dyDescent="0.35">
      <c r="B88" s="110" t="s">
        <v>76</v>
      </c>
      <c r="C88" s="90" t="s">
        <v>351</v>
      </c>
      <c r="D88" s="108" t="s">
        <v>88</v>
      </c>
      <c r="E88" s="108" t="s">
        <v>36</v>
      </c>
      <c r="F88" s="108" t="s">
        <v>32</v>
      </c>
      <c r="G88" s="111" t="s">
        <v>11</v>
      </c>
      <c r="H88" s="116">
        <v>43282</v>
      </c>
      <c r="I88" s="95">
        <v>43290</v>
      </c>
      <c r="J88" s="117">
        <v>43300</v>
      </c>
      <c r="K88" s="110" t="s">
        <v>102</v>
      </c>
      <c r="L88" s="118">
        <v>122</v>
      </c>
      <c r="M88" s="118" t="s">
        <v>137</v>
      </c>
      <c r="N88" s="105" t="s">
        <v>185</v>
      </c>
      <c r="O88" s="118" t="s">
        <v>145</v>
      </c>
      <c r="P88" s="118" t="s">
        <v>140</v>
      </c>
      <c r="Q88" s="19"/>
      <c r="R88" s="19"/>
      <c r="S88" s="19"/>
      <c r="T88" s="19"/>
      <c r="U88" s="19"/>
      <c r="V88" s="19"/>
    </row>
    <row r="89" spans="1:22" s="20" customFormat="1" ht="19.899999999999999" customHeight="1" x14ac:dyDescent="0.35">
      <c r="B89" s="110" t="s">
        <v>76</v>
      </c>
      <c r="C89" s="90" t="s">
        <v>352</v>
      </c>
      <c r="D89" s="108" t="s">
        <v>215</v>
      </c>
      <c r="E89" s="108" t="s">
        <v>36</v>
      </c>
      <c r="F89" s="108" t="s">
        <v>32</v>
      </c>
      <c r="G89" s="111" t="s">
        <v>5</v>
      </c>
      <c r="H89" s="116">
        <v>43282</v>
      </c>
      <c r="I89" s="95">
        <v>43290</v>
      </c>
      <c r="J89" s="117">
        <v>43292</v>
      </c>
      <c r="K89" s="110" t="s">
        <v>216</v>
      </c>
      <c r="L89" s="118">
        <v>500</v>
      </c>
      <c r="M89" s="118" t="s">
        <v>137</v>
      </c>
      <c r="N89" s="105" t="s">
        <v>185</v>
      </c>
      <c r="O89" s="118" t="s">
        <v>145</v>
      </c>
      <c r="P89" s="118" t="s">
        <v>140</v>
      </c>
      <c r="Q89" s="19"/>
      <c r="R89" s="19"/>
      <c r="S89" s="19"/>
      <c r="T89" s="19"/>
      <c r="U89" s="19"/>
      <c r="V89" s="19"/>
    </row>
    <row r="90" spans="1:22" s="20" customFormat="1" ht="19.899999999999999" customHeight="1" x14ac:dyDescent="0.35">
      <c r="B90" s="110" t="s">
        <v>76</v>
      </c>
      <c r="C90" s="90" t="s">
        <v>353</v>
      </c>
      <c r="D90" s="108" t="s">
        <v>89</v>
      </c>
      <c r="E90" s="107" t="s">
        <v>36</v>
      </c>
      <c r="F90" s="108" t="s">
        <v>37</v>
      </c>
      <c r="G90" s="111" t="s">
        <v>8</v>
      </c>
      <c r="H90" s="116">
        <v>43282</v>
      </c>
      <c r="I90" s="95">
        <v>43290</v>
      </c>
      <c r="J90" s="117">
        <v>43292</v>
      </c>
      <c r="K90" s="110" t="s">
        <v>217</v>
      </c>
      <c r="L90" s="118">
        <v>278.39999999999998</v>
      </c>
      <c r="M90" s="118" t="s">
        <v>137</v>
      </c>
      <c r="N90" s="105" t="s">
        <v>185</v>
      </c>
      <c r="O90" s="118" t="s">
        <v>145</v>
      </c>
      <c r="P90" s="118" t="s">
        <v>140</v>
      </c>
      <c r="Q90" s="19"/>
      <c r="R90" s="19"/>
      <c r="S90" s="19"/>
      <c r="T90" s="19"/>
      <c r="U90" s="19"/>
      <c r="V90" s="19"/>
    </row>
    <row r="91" spans="1:22" s="20" customFormat="1" ht="19.899999999999999" customHeight="1" x14ac:dyDescent="0.35">
      <c r="B91" s="110" t="s">
        <v>76</v>
      </c>
      <c r="C91" s="90" t="s">
        <v>354</v>
      </c>
      <c r="D91" s="108" t="s">
        <v>88</v>
      </c>
      <c r="E91" s="108" t="s">
        <v>36</v>
      </c>
      <c r="F91" s="108" t="s">
        <v>32</v>
      </c>
      <c r="G91" s="111" t="s">
        <v>11</v>
      </c>
      <c r="H91" s="116">
        <v>43282</v>
      </c>
      <c r="I91" s="95">
        <v>43290</v>
      </c>
      <c r="J91" s="117">
        <v>43300</v>
      </c>
      <c r="K91" s="110" t="s">
        <v>122</v>
      </c>
      <c r="L91" s="118">
        <v>104</v>
      </c>
      <c r="M91" s="118" t="s">
        <v>137</v>
      </c>
      <c r="N91" s="105" t="s">
        <v>185</v>
      </c>
      <c r="O91" s="118" t="s">
        <v>145</v>
      </c>
      <c r="P91" s="118" t="s">
        <v>140</v>
      </c>
      <c r="Q91" s="19"/>
      <c r="R91" s="19"/>
      <c r="S91" s="19"/>
      <c r="T91" s="19"/>
      <c r="U91" s="19"/>
      <c r="V91" s="19"/>
    </row>
    <row r="92" spans="1:22" s="20" customFormat="1" ht="19.899999999999999" customHeight="1" x14ac:dyDescent="0.35">
      <c r="B92" s="110" t="s">
        <v>77</v>
      </c>
      <c r="C92" s="90" t="s">
        <v>355</v>
      </c>
      <c r="D92" s="108" t="s">
        <v>218</v>
      </c>
      <c r="E92" s="107" t="s">
        <v>36</v>
      </c>
      <c r="F92" s="108" t="s">
        <v>37</v>
      </c>
      <c r="G92" s="111" t="s">
        <v>123</v>
      </c>
      <c r="H92" s="116">
        <v>43282</v>
      </c>
      <c r="I92" s="95">
        <v>43299</v>
      </c>
      <c r="J92" s="117">
        <v>43298</v>
      </c>
      <c r="K92" s="110" t="s">
        <v>219</v>
      </c>
      <c r="L92" s="118">
        <v>568.79999999999995</v>
      </c>
      <c r="M92" s="118" t="s">
        <v>137</v>
      </c>
      <c r="N92" s="105" t="s">
        <v>185</v>
      </c>
      <c r="O92" s="118" t="s">
        <v>145</v>
      </c>
      <c r="P92" s="118" t="s">
        <v>140</v>
      </c>
      <c r="Q92" s="19"/>
      <c r="R92" s="19"/>
      <c r="S92" s="19"/>
      <c r="T92" s="19"/>
      <c r="U92" s="19"/>
      <c r="V92" s="19"/>
    </row>
    <row r="93" spans="1:22" s="20" customFormat="1" ht="19.899999999999999" customHeight="1" x14ac:dyDescent="0.35">
      <c r="B93" s="110" t="s">
        <v>77</v>
      </c>
      <c r="C93" s="90" t="s">
        <v>356</v>
      </c>
      <c r="D93" s="108" t="s">
        <v>62</v>
      </c>
      <c r="E93" s="108" t="s">
        <v>36</v>
      </c>
      <c r="F93" s="108" t="s">
        <v>32</v>
      </c>
      <c r="G93" s="108" t="s">
        <v>114</v>
      </c>
      <c r="H93" s="116">
        <v>43282</v>
      </c>
      <c r="I93" s="95">
        <v>43299</v>
      </c>
      <c r="J93" s="117">
        <v>43298</v>
      </c>
      <c r="K93" s="110" t="s">
        <v>103</v>
      </c>
      <c r="L93" s="118">
        <v>508.5</v>
      </c>
      <c r="M93" s="118" t="s">
        <v>137</v>
      </c>
      <c r="N93" s="105" t="s">
        <v>185</v>
      </c>
      <c r="O93" s="118" t="s">
        <v>268</v>
      </c>
      <c r="P93" s="118" t="s">
        <v>140</v>
      </c>
      <c r="Q93" s="19"/>
      <c r="R93" s="19"/>
      <c r="S93" s="19"/>
      <c r="T93" s="19"/>
      <c r="U93" s="19"/>
      <c r="V93" s="19"/>
    </row>
    <row r="94" spans="1:22" s="20" customFormat="1" ht="19.899999999999999" customHeight="1" x14ac:dyDescent="0.35">
      <c r="B94" s="110" t="s">
        <v>78</v>
      </c>
      <c r="C94" s="90" t="s">
        <v>357</v>
      </c>
      <c r="D94" s="108" t="s">
        <v>220</v>
      </c>
      <c r="E94" s="107" t="s">
        <v>36</v>
      </c>
      <c r="F94" s="108" t="s">
        <v>37</v>
      </c>
      <c r="G94" s="111" t="s">
        <v>221</v>
      </c>
      <c r="H94" s="116">
        <v>43282</v>
      </c>
      <c r="I94" s="95">
        <v>43301</v>
      </c>
      <c r="J94" s="117">
        <v>43301</v>
      </c>
      <c r="K94" s="110" t="s">
        <v>222</v>
      </c>
      <c r="L94" s="118">
        <v>3079</v>
      </c>
      <c r="M94" s="118" t="s">
        <v>137</v>
      </c>
      <c r="N94" s="121" t="s">
        <v>259</v>
      </c>
      <c r="O94" s="118" t="s">
        <v>145</v>
      </c>
      <c r="P94" s="118" t="s">
        <v>140</v>
      </c>
      <c r="Q94" s="19"/>
      <c r="R94" s="19"/>
      <c r="S94" s="19"/>
      <c r="T94" s="19"/>
      <c r="U94" s="19"/>
      <c r="V94" s="19"/>
    </row>
    <row r="95" spans="1:22" s="20" customFormat="1" ht="19.899999999999999" customHeight="1" x14ac:dyDescent="0.35">
      <c r="B95" s="110" t="s">
        <v>79</v>
      </c>
      <c r="C95" s="90" t="s">
        <v>358</v>
      </c>
      <c r="D95" s="108" t="s">
        <v>914</v>
      </c>
      <c r="E95" s="108" t="s">
        <v>396</v>
      </c>
      <c r="F95" s="108" t="s">
        <v>397</v>
      </c>
      <c r="G95" s="111" t="s">
        <v>778</v>
      </c>
      <c r="H95" s="116">
        <v>43282</v>
      </c>
      <c r="I95" s="95">
        <v>43301</v>
      </c>
      <c r="J95" s="117">
        <v>43299</v>
      </c>
      <c r="K95" s="110" t="s">
        <v>223</v>
      </c>
      <c r="L95" s="118">
        <v>6827150.5899999999</v>
      </c>
      <c r="M95" s="118" t="s">
        <v>137</v>
      </c>
      <c r="N95" s="105" t="s">
        <v>185</v>
      </c>
      <c r="O95" s="118" t="s">
        <v>145</v>
      </c>
      <c r="P95" s="118" t="s">
        <v>140</v>
      </c>
      <c r="Q95" s="19"/>
      <c r="R95" s="19"/>
      <c r="S95" s="19"/>
      <c r="T95" s="19"/>
      <c r="U95" s="19"/>
      <c r="V95" s="19"/>
    </row>
    <row r="96" spans="1:22" s="20" customFormat="1" ht="19.899999999999999" customHeight="1" x14ac:dyDescent="0.35">
      <c r="B96" s="110" t="s">
        <v>80</v>
      </c>
      <c r="C96" s="90" t="s">
        <v>359</v>
      </c>
      <c r="D96" s="91" t="s">
        <v>64</v>
      </c>
      <c r="E96" s="108" t="s">
        <v>443</v>
      </c>
      <c r="F96" s="101" t="s">
        <v>444</v>
      </c>
      <c r="G96" s="92" t="s">
        <v>224</v>
      </c>
      <c r="H96" s="116">
        <v>43282</v>
      </c>
      <c r="I96" s="95">
        <v>43301</v>
      </c>
      <c r="J96" s="117">
        <v>43284</v>
      </c>
      <c r="K96" s="110" t="s">
        <v>225</v>
      </c>
      <c r="L96" s="118">
        <v>348000</v>
      </c>
      <c r="M96" s="118" t="s">
        <v>137</v>
      </c>
      <c r="N96" s="105" t="s">
        <v>185</v>
      </c>
      <c r="O96" s="118" t="s">
        <v>145</v>
      </c>
      <c r="P96" s="118" t="s">
        <v>140</v>
      </c>
      <c r="Q96" s="19"/>
      <c r="R96" s="19"/>
      <c r="S96" s="19"/>
      <c r="T96" s="19"/>
      <c r="U96" s="19"/>
      <c r="V96" s="19"/>
    </row>
    <row r="97" spans="2:22" s="20" customFormat="1" ht="19.899999999999999" customHeight="1" x14ac:dyDescent="0.35">
      <c r="B97" s="110" t="s">
        <v>81</v>
      </c>
      <c r="C97" s="90" t="s">
        <v>360</v>
      </c>
      <c r="D97" s="108" t="s">
        <v>88</v>
      </c>
      <c r="E97" s="108" t="s">
        <v>36</v>
      </c>
      <c r="F97" s="108" t="s">
        <v>32</v>
      </c>
      <c r="G97" s="111" t="s">
        <v>11</v>
      </c>
      <c r="H97" s="116">
        <v>43282</v>
      </c>
      <c r="I97" s="95">
        <v>43304</v>
      </c>
      <c r="J97" s="117">
        <v>43311</v>
      </c>
      <c r="K97" s="110" t="s">
        <v>104</v>
      </c>
      <c r="L97" s="118">
        <v>89</v>
      </c>
      <c r="M97" s="118" t="s">
        <v>137</v>
      </c>
      <c r="N97" s="105" t="s">
        <v>185</v>
      </c>
      <c r="O97" s="118" t="s">
        <v>145</v>
      </c>
      <c r="P97" s="118" t="s">
        <v>140</v>
      </c>
      <c r="Q97" s="19"/>
      <c r="R97" s="19"/>
      <c r="S97" s="19"/>
      <c r="T97" s="19"/>
      <c r="U97" s="19"/>
      <c r="V97" s="19"/>
    </row>
    <row r="98" spans="2:22" s="20" customFormat="1" ht="19.899999999999999" customHeight="1" x14ac:dyDescent="0.35">
      <c r="B98" s="110" t="s">
        <v>81</v>
      </c>
      <c r="C98" s="90" t="s">
        <v>361</v>
      </c>
      <c r="D98" s="108" t="s">
        <v>87</v>
      </c>
      <c r="E98" s="108" t="s">
        <v>36</v>
      </c>
      <c r="F98" s="108" t="s">
        <v>32</v>
      </c>
      <c r="G98" s="111" t="s">
        <v>18</v>
      </c>
      <c r="H98" s="116">
        <v>43282</v>
      </c>
      <c r="I98" s="95">
        <v>43304</v>
      </c>
      <c r="J98" s="117">
        <v>43306</v>
      </c>
      <c r="K98" s="115" t="s">
        <v>226</v>
      </c>
      <c r="L98" s="118">
        <v>1050</v>
      </c>
      <c r="M98" s="118" t="s">
        <v>137</v>
      </c>
      <c r="N98" s="105" t="s">
        <v>185</v>
      </c>
      <c r="O98" s="118" t="s">
        <v>145</v>
      </c>
      <c r="P98" s="118" t="s">
        <v>140</v>
      </c>
      <c r="Q98" s="19"/>
      <c r="R98" s="19"/>
      <c r="S98" s="19"/>
      <c r="T98" s="19"/>
      <c r="U98" s="19"/>
      <c r="V98" s="19"/>
    </row>
    <row r="99" spans="2:22" s="20" customFormat="1" ht="19.899999999999999" customHeight="1" x14ac:dyDescent="0.35">
      <c r="B99" s="110" t="s">
        <v>81</v>
      </c>
      <c r="C99" s="90" t="s">
        <v>362</v>
      </c>
      <c r="D99" s="108" t="s">
        <v>88</v>
      </c>
      <c r="E99" s="108" t="s">
        <v>36</v>
      </c>
      <c r="F99" s="108" t="s">
        <v>32</v>
      </c>
      <c r="G99" s="111" t="s">
        <v>11</v>
      </c>
      <c r="H99" s="116">
        <v>43282</v>
      </c>
      <c r="I99" s="95">
        <v>43304</v>
      </c>
      <c r="J99" s="117">
        <v>43311</v>
      </c>
      <c r="K99" s="110" t="s">
        <v>105</v>
      </c>
      <c r="L99" s="118">
        <v>304</v>
      </c>
      <c r="M99" s="118" t="s">
        <v>137</v>
      </c>
      <c r="N99" s="105" t="s">
        <v>185</v>
      </c>
      <c r="O99" s="118" t="s">
        <v>145</v>
      </c>
      <c r="P99" s="118" t="s">
        <v>140</v>
      </c>
      <c r="Q99" s="19"/>
      <c r="R99" s="19"/>
      <c r="S99" s="19"/>
      <c r="T99" s="19"/>
      <c r="U99" s="19"/>
      <c r="V99" s="19"/>
    </row>
    <row r="100" spans="2:22" s="20" customFormat="1" ht="19.899999999999999" customHeight="1" x14ac:dyDescent="0.35">
      <c r="B100" s="110" t="s">
        <v>81</v>
      </c>
      <c r="C100" s="90" t="s">
        <v>363</v>
      </c>
      <c r="D100" s="108" t="s">
        <v>61</v>
      </c>
      <c r="E100" s="108" t="s">
        <v>36</v>
      </c>
      <c r="F100" s="108" t="s">
        <v>32</v>
      </c>
      <c r="G100" s="111" t="s">
        <v>5</v>
      </c>
      <c r="H100" s="116">
        <v>43282</v>
      </c>
      <c r="I100" s="95">
        <v>43304</v>
      </c>
      <c r="J100" s="117">
        <v>43307</v>
      </c>
      <c r="K100" s="110" t="s">
        <v>227</v>
      </c>
      <c r="L100" s="118">
        <v>200</v>
      </c>
      <c r="M100" s="118" t="s">
        <v>137</v>
      </c>
      <c r="N100" s="105" t="s">
        <v>185</v>
      </c>
      <c r="O100" s="118" t="s">
        <v>145</v>
      </c>
      <c r="P100" s="118" t="s">
        <v>140</v>
      </c>
      <c r="Q100" s="19"/>
      <c r="R100" s="19"/>
      <c r="S100" s="19"/>
      <c r="T100" s="19"/>
      <c r="U100" s="19"/>
      <c r="V100" s="19"/>
    </row>
    <row r="101" spans="2:22" s="18" customFormat="1" ht="19.899999999999999" customHeight="1" x14ac:dyDescent="0.35">
      <c r="B101" s="110" t="s">
        <v>81</v>
      </c>
      <c r="C101" s="90" t="s">
        <v>364</v>
      </c>
      <c r="D101" s="108" t="s">
        <v>62</v>
      </c>
      <c r="E101" s="108" t="s">
        <v>36</v>
      </c>
      <c r="F101" s="108" t="s">
        <v>32</v>
      </c>
      <c r="G101" s="108" t="s">
        <v>114</v>
      </c>
      <c r="H101" s="116">
        <v>43282</v>
      </c>
      <c r="I101" s="95">
        <v>43304</v>
      </c>
      <c r="J101" s="117">
        <v>43304</v>
      </c>
      <c r="K101" s="110" t="s">
        <v>106</v>
      </c>
      <c r="L101" s="118">
        <v>500</v>
      </c>
      <c r="M101" s="118" t="s">
        <v>137</v>
      </c>
      <c r="N101" s="105" t="s">
        <v>185</v>
      </c>
      <c r="O101" s="118" t="s">
        <v>145</v>
      </c>
      <c r="P101" s="118" t="s">
        <v>140</v>
      </c>
      <c r="Q101" s="19"/>
      <c r="R101" s="19"/>
      <c r="S101" s="19"/>
      <c r="T101" s="19"/>
      <c r="U101" s="19"/>
      <c r="V101" s="19"/>
    </row>
    <row r="102" spans="2:22" s="20" customFormat="1" ht="19.899999999999999" customHeight="1" x14ac:dyDescent="0.35">
      <c r="B102" s="110" t="s">
        <v>81</v>
      </c>
      <c r="C102" s="90" t="s">
        <v>365</v>
      </c>
      <c r="D102" s="108" t="s">
        <v>124</v>
      </c>
      <c r="E102" s="108" t="s">
        <v>36</v>
      </c>
      <c r="F102" s="108" t="s">
        <v>32</v>
      </c>
      <c r="G102" s="111" t="s">
        <v>11</v>
      </c>
      <c r="H102" s="116">
        <v>43282</v>
      </c>
      <c r="I102" s="95">
        <v>43304</v>
      </c>
      <c r="J102" s="117">
        <v>43306</v>
      </c>
      <c r="K102" s="110" t="s">
        <v>124</v>
      </c>
      <c r="L102" s="118">
        <v>205</v>
      </c>
      <c r="M102" s="118" t="s">
        <v>137</v>
      </c>
      <c r="N102" s="105" t="s">
        <v>185</v>
      </c>
      <c r="O102" s="118" t="s">
        <v>124</v>
      </c>
      <c r="P102" s="118" t="s">
        <v>140</v>
      </c>
      <c r="Q102" s="19"/>
      <c r="R102" s="19"/>
      <c r="S102" s="19"/>
      <c r="T102" s="19"/>
      <c r="U102" s="19"/>
      <c r="V102" s="19"/>
    </row>
    <row r="103" spans="2:22" s="20" customFormat="1" ht="19.899999999999999" customHeight="1" x14ac:dyDescent="0.35">
      <c r="B103" s="110" t="s">
        <v>82</v>
      </c>
      <c r="C103" s="90" t="s">
        <v>366</v>
      </c>
      <c r="D103" s="108" t="s">
        <v>125</v>
      </c>
      <c r="E103" s="108" t="s">
        <v>36</v>
      </c>
      <c r="F103" s="108" t="s">
        <v>32</v>
      </c>
      <c r="G103" s="111" t="s">
        <v>11</v>
      </c>
      <c r="H103" s="116">
        <v>43282</v>
      </c>
      <c r="I103" s="95">
        <v>43308</v>
      </c>
      <c r="J103" s="117">
        <v>43278</v>
      </c>
      <c r="K103" s="110" t="s">
        <v>107</v>
      </c>
      <c r="L103" s="118">
        <v>1032.4000000000001</v>
      </c>
      <c r="M103" s="118" t="s">
        <v>137</v>
      </c>
      <c r="N103" s="105" t="s">
        <v>185</v>
      </c>
      <c r="O103" s="118" t="s">
        <v>145</v>
      </c>
      <c r="P103" s="118" t="s">
        <v>140</v>
      </c>
      <c r="Q103" s="19"/>
      <c r="R103" s="19"/>
      <c r="S103" s="19"/>
      <c r="T103" s="19"/>
      <c r="U103" s="19"/>
      <c r="V103" s="19"/>
    </row>
    <row r="104" spans="2:22" s="20" customFormat="1" ht="19.899999999999999" customHeight="1" x14ac:dyDescent="0.35">
      <c r="B104" s="110" t="s">
        <v>82</v>
      </c>
      <c r="C104" s="90" t="s">
        <v>367</v>
      </c>
      <c r="D104" s="108" t="s">
        <v>228</v>
      </c>
      <c r="E104" s="108" t="s">
        <v>36</v>
      </c>
      <c r="F104" s="108" t="s">
        <v>32</v>
      </c>
      <c r="G104" s="111" t="s">
        <v>11</v>
      </c>
      <c r="H104" s="116">
        <v>43282</v>
      </c>
      <c r="I104" s="95">
        <v>43308</v>
      </c>
      <c r="J104" s="117">
        <v>43291</v>
      </c>
      <c r="K104" s="110" t="s">
        <v>229</v>
      </c>
      <c r="L104" s="118">
        <v>369</v>
      </c>
      <c r="M104" s="118" t="s">
        <v>137</v>
      </c>
      <c r="N104" s="105" t="s">
        <v>185</v>
      </c>
      <c r="O104" s="118" t="s">
        <v>145</v>
      </c>
      <c r="P104" s="118" t="s">
        <v>140</v>
      </c>
      <c r="Q104" s="19"/>
      <c r="R104" s="19"/>
      <c r="S104" s="19"/>
      <c r="T104" s="19"/>
      <c r="U104" s="19"/>
      <c r="V104" s="19"/>
    </row>
    <row r="105" spans="2:22" s="20" customFormat="1" ht="19.899999999999999" customHeight="1" x14ac:dyDescent="0.35">
      <c r="B105" s="110" t="s">
        <v>82</v>
      </c>
      <c r="C105" s="90" t="s">
        <v>368</v>
      </c>
      <c r="D105" s="108" t="s">
        <v>127</v>
      </c>
      <c r="E105" s="108" t="s">
        <v>36</v>
      </c>
      <c r="F105" s="108" t="s">
        <v>32</v>
      </c>
      <c r="G105" s="111" t="s">
        <v>5</v>
      </c>
      <c r="H105" s="116">
        <v>43282</v>
      </c>
      <c r="I105" s="95">
        <v>43308</v>
      </c>
      <c r="J105" s="117">
        <v>43300</v>
      </c>
      <c r="K105" s="110" t="s">
        <v>230</v>
      </c>
      <c r="L105" s="118">
        <v>500</v>
      </c>
      <c r="M105" s="118" t="s">
        <v>137</v>
      </c>
      <c r="N105" s="105" t="s">
        <v>185</v>
      </c>
      <c r="O105" s="118" t="s">
        <v>145</v>
      </c>
      <c r="P105" s="118" t="s">
        <v>140</v>
      </c>
      <c r="Q105" s="19"/>
      <c r="R105" s="19"/>
      <c r="S105" s="19"/>
      <c r="T105" s="19"/>
      <c r="U105" s="19"/>
      <c r="V105" s="19"/>
    </row>
    <row r="106" spans="2:22" s="20" customFormat="1" ht="19.899999999999999" customHeight="1" x14ac:dyDescent="0.35">
      <c r="B106" s="110" t="s">
        <v>82</v>
      </c>
      <c r="C106" s="90" t="s">
        <v>369</v>
      </c>
      <c r="D106" s="108" t="s">
        <v>126</v>
      </c>
      <c r="E106" s="108" t="s">
        <v>36</v>
      </c>
      <c r="F106" s="108" t="s">
        <v>32</v>
      </c>
      <c r="G106" s="111" t="s">
        <v>11</v>
      </c>
      <c r="H106" s="116">
        <v>43282</v>
      </c>
      <c r="I106" s="95">
        <v>43308</v>
      </c>
      <c r="J106" s="117">
        <v>43291</v>
      </c>
      <c r="K106" s="110" t="s">
        <v>108</v>
      </c>
      <c r="L106" s="118">
        <v>686</v>
      </c>
      <c r="M106" s="118" t="s">
        <v>137</v>
      </c>
      <c r="N106" s="105" t="s">
        <v>185</v>
      </c>
      <c r="O106" s="118" t="s">
        <v>145</v>
      </c>
      <c r="P106" s="118" t="s">
        <v>140</v>
      </c>
      <c r="Q106" s="19"/>
      <c r="R106" s="19"/>
      <c r="S106" s="19"/>
      <c r="T106" s="19"/>
      <c r="U106" s="19"/>
      <c r="V106" s="19"/>
    </row>
    <row r="107" spans="2:22" s="20" customFormat="1" ht="19.899999999999999" customHeight="1" x14ac:dyDescent="0.35">
      <c r="B107" s="110" t="s">
        <v>83</v>
      </c>
      <c r="C107" s="90" t="s">
        <v>370</v>
      </c>
      <c r="D107" s="108" t="s">
        <v>87</v>
      </c>
      <c r="E107" s="108" t="s">
        <v>36</v>
      </c>
      <c r="F107" s="108" t="s">
        <v>32</v>
      </c>
      <c r="G107" s="111" t="s">
        <v>18</v>
      </c>
      <c r="H107" s="116">
        <v>43282</v>
      </c>
      <c r="I107" s="95">
        <v>43311</v>
      </c>
      <c r="J107" s="117">
        <v>43299</v>
      </c>
      <c r="K107" s="115" t="s">
        <v>231</v>
      </c>
      <c r="L107" s="118">
        <v>900</v>
      </c>
      <c r="M107" s="118" t="s">
        <v>137</v>
      </c>
      <c r="N107" s="105" t="s">
        <v>185</v>
      </c>
      <c r="O107" s="118" t="s">
        <v>145</v>
      </c>
      <c r="P107" s="118" t="s">
        <v>140</v>
      </c>
      <c r="Q107" s="19"/>
      <c r="R107" s="19"/>
      <c r="S107" s="19"/>
      <c r="T107" s="19"/>
      <c r="U107" s="19"/>
      <c r="V107" s="19"/>
    </row>
    <row r="108" spans="2:22" s="20" customFormat="1" ht="19.899999999999999" customHeight="1" x14ac:dyDescent="0.35">
      <c r="B108" s="110" t="s">
        <v>83</v>
      </c>
      <c r="C108" s="90" t="s">
        <v>371</v>
      </c>
      <c r="D108" s="108" t="s">
        <v>88</v>
      </c>
      <c r="E108" s="108" t="s">
        <v>36</v>
      </c>
      <c r="F108" s="108" t="s">
        <v>32</v>
      </c>
      <c r="G108" s="111" t="s">
        <v>11</v>
      </c>
      <c r="H108" s="116">
        <v>43282</v>
      </c>
      <c r="I108" s="95">
        <v>43311</v>
      </c>
      <c r="J108" s="117">
        <v>43301</v>
      </c>
      <c r="K108" s="110" t="s">
        <v>109</v>
      </c>
      <c r="L108" s="118">
        <v>101</v>
      </c>
      <c r="M108" s="118" t="s">
        <v>137</v>
      </c>
      <c r="N108" s="105" t="s">
        <v>185</v>
      </c>
      <c r="O108" s="118" t="s">
        <v>145</v>
      </c>
      <c r="P108" s="118" t="s">
        <v>140</v>
      </c>
      <c r="Q108" s="19"/>
      <c r="R108" s="19"/>
      <c r="S108" s="19"/>
      <c r="T108" s="19"/>
      <c r="U108" s="19"/>
      <c r="V108" s="19"/>
    </row>
    <row r="109" spans="2:22" s="20" customFormat="1" ht="19.899999999999999" customHeight="1" x14ac:dyDescent="0.35">
      <c r="B109" s="110" t="s">
        <v>83</v>
      </c>
      <c r="C109" s="90" t="s">
        <v>372</v>
      </c>
      <c r="D109" s="108" t="s">
        <v>88</v>
      </c>
      <c r="E109" s="108" t="s">
        <v>36</v>
      </c>
      <c r="F109" s="108" t="s">
        <v>32</v>
      </c>
      <c r="G109" s="111" t="s">
        <v>11</v>
      </c>
      <c r="H109" s="116">
        <v>43282</v>
      </c>
      <c r="I109" s="95">
        <v>43311</v>
      </c>
      <c r="J109" s="117">
        <v>43301</v>
      </c>
      <c r="K109" s="110" t="s">
        <v>110</v>
      </c>
      <c r="L109" s="118">
        <v>201</v>
      </c>
      <c r="M109" s="118" t="s">
        <v>137</v>
      </c>
      <c r="N109" s="105" t="s">
        <v>185</v>
      </c>
      <c r="O109" s="118" t="s">
        <v>145</v>
      </c>
      <c r="P109" s="118" t="s">
        <v>140</v>
      </c>
      <c r="Q109" s="19"/>
      <c r="R109" s="19"/>
      <c r="S109" s="19"/>
      <c r="T109" s="19"/>
      <c r="U109" s="19"/>
      <c r="V109" s="19"/>
    </row>
    <row r="110" spans="2:22" s="20" customFormat="1" ht="19.899999999999999" customHeight="1" x14ac:dyDescent="0.35">
      <c r="B110" s="110" t="s">
        <v>83</v>
      </c>
      <c r="C110" s="90" t="s">
        <v>373</v>
      </c>
      <c r="D110" s="108" t="s">
        <v>232</v>
      </c>
      <c r="E110" s="108" t="s">
        <v>36</v>
      </c>
      <c r="F110" s="108" t="s">
        <v>32</v>
      </c>
      <c r="G110" s="111" t="s">
        <v>5</v>
      </c>
      <c r="H110" s="116">
        <v>43282</v>
      </c>
      <c r="I110" s="95">
        <v>43311</v>
      </c>
      <c r="J110" s="117">
        <v>43301</v>
      </c>
      <c r="K110" s="110" t="s">
        <v>233</v>
      </c>
      <c r="L110" s="118">
        <v>500</v>
      </c>
      <c r="M110" s="118" t="s">
        <v>137</v>
      </c>
      <c r="N110" s="105" t="s">
        <v>185</v>
      </c>
      <c r="O110" s="118" t="s">
        <v>145</v>
      </c>
      <c r="P110" s="118" t="s">
        <v>140</v>
      </c>
      <c r="Q110" s="19"/>
      <c r="R110" s="19"/>
      <c r="S110" s="19"/>
      <c r="T110" s="19"/>
      <c r="U110" s="19"/>
      <c r="V110" s="19"/>
    </row>
    <row r="111" spans="2:22" s="20" customFormat="1" ht="19.899999999999999" customHeight="1" x14ac:dyDescent="0.35">
      <c r="B111" s="110" t="s">
        <v>83</v>
      </c>
      <c r="C111" s="90" t="s">
        <v>374</v>
      </c>
      <c r="D111" s="108" t="s">
        <v>62</v>
      </c>
      <c r="E111" s="108" t="s">
        <v>36</v>
      </c>
      <c r="F111" s="108" t="s">
        <v>32</v>
      </c>
      <c r="G111" s="108" t="s">
        <v>114</v>
      </c>
      <c r="H111" s="116">
        <v>43282</v>
      </c>
      <c r="I111" s="95">
        <v>43311</v>
      </c>
      <c r="J111" s="117">
        <v>43297</v>
      </c>
      <c r="K111" s="110" t="s">
        <v>111</v>
      </c>
      <c r="L111" s="118">
        <v>500</v>
      </c>
      <c r="M111" s="118" t="s">
        <v>137</v>
      </c>
      <c r="N111" s="105" t="s">
        <v>185</v>
      </c>
      <c r="O111" s="118" t="s">
        <v>145</v>
      </c>
      <c r="P111" s="118" t="s">
        <v>140</v>
      </c>
      <c r="Q111" s="19"/>
      <c r="R111" s="19"/>
      <c r="S111" s="19"/>
      <c r="T111" s="19"/>
      <c r="U111" s="19"/>
      <c r="V111" s="19"/>
    </row>
    <row r="112" spans="2:22" s="20" customFormat="1" ht="19.899999999999999" customHeight="1" x14ac:dyDescent="0.35">
      <c r="B112" s="110" t="s">
        <v>83</v>
      </c>
      <c r="C112" s="90" t="s">
        <v>375</v>
      </c>
      <c r="D112" s="108" t="s">
        <v>90</v>
      </c>
      <c r="E112" s="108" t="s">
        <v>36</v>
      </c>
      <c r="F112" s="108" t="s">
        <v>32</v>
      </c>
      <c r="G112" s="111" t="s">
        <v>11</v>
      </c>
      <c r="H112" s="116">
        <v>43282</v>
      </c>
      <c r="I112" s="95">
        <v>43311</v>
      </c>
      <c r="J112" s="117">
        <v>43298</v>
      </c>
      <c r="K112" s="110" t="s">
        <v>124</v>
      </c>
      <c r="L112" s="118">
        <v>243.6</v>
      </c>
      <c r="M112" s="118" t="s">
        <v>137</v>
      </c>
      <c r="N112" s="105" t="s">
        <v>185</v>
      </c>
      <c r="O112" s="118" t="s">
        <v>124</v>
      </c>
      <c r="P112" s="118" t="s">
        <v>140</v>
      </c>
      <c r="Q112" s="19"/>
      <c r="R112" s="19"/>
      <c r="S112" s="19"/>
      <c r="T112" s="19"/>
      <c r="U112" s="19"/>
      <c r="V112" s="19"/>
    </row>
    <row r="113" spans="1:22" s="20" customFormat="1" ht="19.899999999999999" customHeight="1" x14ac:dyDescent="0.35">
      <c r="B113" s="110" t="s">
        <v>437</v>
      </c>
      <c r="C113" s="90" t="s">
        <v>376</v>
      </c>
      <c r="D113" s="108" t="s">
        <v>6</v>
      </c>
      <c r="E113" s="108" t="s">
        <v>36</v>
      </c>
      <c r="F113" s="108" t="s">
        <v>35</v>
      </c>
      <c r="G113" s="111" t="s">
        <v>620</v>
      </c>
      <c r="H113" s="116">
        <v>43282</v>
      </c>
      <c r="I113" s="95">
        <v>43294</v>
      </c>
      <c r="J113" s="117">
        <v>43299</v>
      </c>
      <c r="K113" s="115" t="s">
        <v>238</v>
      </c>
      <c r="L113" s="118">
        <v>5700.11</v>
      </c>
      <c r="M113" s="118" t="s">
        <v>137</v>
      </c>
      <c r="N113" s="121" t="s">
        <v>259</v>
      </c>
      <c r="O113" s="118" t="s">
        <v>139</v>
      </c>
      <c r="P113" s="118" t="s">
        <v>140</v>
      </c>
      <c r="Q113" s="19"/>
      <c r="R113" s="19"/>
      <c r="S113" s="19"/>
      <c r="T113" s="19"/>
      <c r="U113" s="19"/>
      <c r="V113" s="19"/>
    </row>
    <row r="114" spans="1:22" s="20" customFormat="1" ht="19.899999999999999" customHeight="1" x14ac:dyDescent="0.35">
      <c r="B114" s="110" t="s">
        <v>437</v>
      </c>
      <c r="C114" s="90" t="s">
        <v>377</v>
      </c>
      <c r="D114" s="108" t="s">
        <v>92</v>
      </c>
      <c r="E114" s="108" t="s">
        <v>36</v>
      </c>
      <c r="F114" s="108" t="s">
        <v>35</v>
      </c>
      <c r="G114" s="111" t="s">
        <v>627</v>
      </c>
      <c r="H114" s="116">
        <v>43282</v>
      </c>
      <c r="I114" s="95">
        <v>43294</v>
      </c>
      <c r="J114" s="117">
        <v>43297</v>
      </c>
      <c r="K114" s="110" t="s">
        <v>240</v>
      </c>
      <c r="L114" s="118">
        <v>14851.73</v>
      </c>
      <c r="M114" s="118" t="s">
        <v>137</v>
      </c>
      <c r="N114" s="121" t="s">
        <v>259</v>
      </c>
      <c r="O114" s="118" t="s">
        <v>139</v>
      </c>
      <c r="P114" s="118" t="s">
        <v>140</v>
      </c>
      <c r="Q114" s="19"/>
      <c r="R114" s="19"/>
      <c r="S114" s="19"/>
      <c r="T114" s="19"/>
      <c r="U114" s="19"/>
      <c r="V114" s="19"/>
    </row>
    <row r="115" spans="1:22" s="20" customFormat="1" ht="19.899999999999999" customHeight="1" x14ac:dyDescent="0.35">
      <c r="B115" s="110" t="s">
        <v>437</v>
      </c>
      <c r="C115" s="90" t="s">
        <v>378</v>
      </c>
      <c r="D115" s="108" t="s">
        <v>60</v>
      </c>
      <c r="E115" s="108" t="s">
        <v>38</v>
      </c>
      <c r="F115" s="108" t="s">
        <v>35</v>
      </c>
      <c r="G115" s="111" t="s">
        <v>627</v>
      </c>
      <c r="H115" s="116">
        <v>43282</v>
      </c>
      <c r="I115" s="95">
        <v>43294</v>
      </c>
      <c r="J115" s="117">
        <v>43299</v>
      </c>
      <c r="K115" s="110" t="s">
        <v>242</v>
      </c>
      <c r="L115" s="118">
        <v>5320.02</v>
      </c>
      <c r="M115" s="118" t="s">
        <v>137</v>
      </c>
      <c r="N115" s="121" t="s">
        <v>259</v>
      </c>
      <c r="O115" s="118" t="s">
        <v>139</v>
      </c>
      <c r="P115" s="118" t="s">
        <v>140</v>
      </c>
      <c r="Q115" s="19"/>
      <c r="R115" s="19"/>
      <c r="S115" s="19"/>
      <c r="T115" s="19"/>
      <c r="U115" s="19"/>
      <c r="V115" s="19"/>
    </row>
    <row r="116" spans="1:22" s="20" customFormat="1" ht="19.899999999999999" customHeight="1" x14ac:dyDescent="0.35">
      <c r="B116" s="110" t="s">
        <v>437</v>
      </c>
      <c r="C116" s="90" t="s">
        <v>379</v>
      </c>
      <c r="D116" s="108" t="s">
        <v>30</v>
      </c>
      <c r="E116" s="108" t="s">
        <v>38</v>
      </c>
      <c r="F116" s="108" t="s">
        <v>35</v>
      </c>
      <c r="G116" s="111" t="s">
        <v>627</v>
      </c>
      <c r="H116" s="116">
        <v>43282</v>
      </c>
      <c r="I116" s="95">
        <v>43294</v>
      </c>
      <c r="J116" s="117">
        <v>43299</v>
      </c>
      <c r="K116" s="112" t="s">
        <v>244</v>
      </c>
      <c r="L116" s="118">
        <v>5661.18</v>
      </c>
      <c r="M116" s="118" t="s">
        <v>137</v>
      </c>
      <c r="N116" s="121" t="s">
        <v>259</v>
      </c>
      <c r="O116" s="118" t="s">
        <v>139</v>
      </c>
      <c r="P116" s="118" t="s">
        <v>140</v>
      </c>
      <c r="Q116" s="19"/>
      <c r="R116" s="19"/>
      <c r="S116" s="19"/>
      <c r="T116" s="19"/>
      <c r="U116" s="19"/>
      <c r="V116" s="19"/>
    </row>
    <row r="117" spans="1:22" s="20" customFormat="1" ht="19.899999999999999" customHeight="1" x14ac:dyDescent="0.35">
      <c r="B117" s="110" t="s">
        <v>437</v>
      </c>
      <c r="C117" s="90" t="s">
        <v>380</v>
      </c>
      <c r="D117" s="107" t="s">
        <v>148</v>
      </c>
      <c r="E117" s="108" t="s">
        <v>38</v>
      </c>
      <c r="F117" s="108" t="s">
        <v>35</v>
      </c>
      <c r="G117" s="111" t="s">
        <v>627</v>
      </c>
      <c r="H117" s="116">
        <v>43282</v>
      </c>
      <c r="I117" s="95">
        <v>43294</v>
      </c>
      <c r="J117" s="117">
        <v>43299</v>
      </c>
      <c r="K117" s="110" t="s">
        <v>246</v>
      </c>
      <c r="L117" s="118">
        <v>5661.18</v>
      </c>
      <c r="M117" s="118" t="s">
        <v>137</v>
      </c>
      <c r="N117" s="121" t="s">
        <v>259</v>
      </c>
      <c r="O117" s="118" t="s">
        <v>139</v>
      </c>
      <c r="P117" s="118" t="s">
        <v>140</v>
      </c>
      <c r="Q117" s="19"/>
      <c r="R117" s="19"/>
      <c r="S117" s="19"/>
      <c r="T117" s="19"/>
      <c r="U117" s="19"/>
      <c r="V117" s="19"/>
    </row>
    <row r="118" spans="1:22" s="20" customFormat="1" ht="19.899999999999999" customHeight="1" x14ac:dyDescent="0.35">
      <c r="B118" s="110" t="s">
        <v>437</v>
      </c>
      <c r="C118" s="90" t="s">
        <v>381</v>
      </c>
      <c r="D118" s="108" t="s">
        <v>93</v>
      </c>
      <c r="E118" s="108" t="s">
        <v>36</v>
      </c>
      <c r="F118" s="108" t="s">
        <v>35</v>
      </c>
      <c r="G118" s="111" t="s">
        <v>627</v>
      </c>
      <c r="H118" s="116">
        <v>43282</v>
      </c>
      <c r="I118" s="95">
        <v>43294</v>
      </c>
      <c r="J118" s="117">
        <v>43299</v>
      </c>
      <c r="K118" s="110" t="s">
        <v>248</v>
      </c>
      <c r="L118" s="118">
        <v>5738.59</v>
      </c>
      <c r="M118" s="118" t="s">
        <v>137</v>
      </c>
      <c r="N118" s="121" t="s">
        <v>259</v>
      </c>
      <c r="O118" s="118" t="s">
        <v>139</v>
      </c>
      <c r="P118" s="118" t="s">
        <v>140</v>
      </c>
      <c r="Q118" s="19"/>
      <c r="R118" s="19"/>
      <c r="S118" s="19"/>
      <c r="T118" s="19"/>
      <c r="U118" s="19"/>
      <c r="V118" s="19"/>
    </row>
    <row r="119" spans="1:22" s="19" customFormat="1" ht="19.899999999999999" customHeight="1" x14ac:dyDescent="0.35">
      <c r="A119" s="20"/>
      <c r="B119" s="110" t="s">
        <v>437</v>
      </c>
      <c r="C119" s="90" t="s">
        <v>382</v>
      </c>
      <c r="D119" s="108" t="s">
        <v>94</v>
      </c>
      <c r="E119" s="108" t="s">
        <v>36</v>
      </c>
      <c r="F119" s="108" t="s">
        <v>35</v>
      </c>
      <c r="G119" s="111" t="s">
        <v>627</v>
      </c>
      <c r="H119" s="116">
        <v>43282</v>
      </c>
      <c r="I119" s="95">
        <v>43294</v>
      </c>
      <c r="J119" s="117">
        <v>43297</v>
      </c>
      <c r="K119" s="115" t="s">
        <v>250</v>
      </c>
      <c r="L119" s="118">
        <v>11157.63</v>
      </c>
      <c r="M119" s="118" t="s">
        <v>137</v>
      </c>
      <c r="N119" s="121" t="s">
        <v>259</v>
      </c>
      <c r="O119" s="118" t="s">
        <v>139</v>
      </c>
      <c r="P119" s="118" t="s">
        <v>140</v>
      </c>
    </row>
    <row r="120" spans="1:22" s="19" customFormat="1" ht="19.899999999999999" customHeight="1" x14ac:dyDescent="0.35">
      <c r="A120" s="20"/>
      <c r="B120" s="110" t="s">
        <v>437</v>
      </c>
      <c r="C120" s="90" t="s">
        <v>383</v>
      </c>
      <c r="D120" s="108" t="s">
        <v>6</v>
      </c>
      <c r="E120" s="108" t="s">
        <v>36</v>
      </c>
      <c r="F120" s="108" t="s">
        <v>35</v>
      </c>
      <c r="G120" s="111" t="s">
        <v>641</v>
      </c>
      <c r="H120" s="116">
        <v>43282</v>
      </c>
      <c r="I120" s="95">
        <v>43310</v>
      </c>
      <c r="J120" s="117">
        <v>43311</v>
      </c>
      <c r="K120" s="110" t="s">
        <v>239</v>
      </c>
      <c r="L120" s="118">
        <f>11000.24+819.14+257.65+405.8+644.13</f>
        <v>13126.959999999997</v>
      </c>
      <c r="M120" s="118" t="s">
        <v>137</v>
      </c>
      <c r="N120" s="121" t="s">
        <v>259</v>
      </c>
      <c r="O120" s="118" t="s">
        <v>139</v>
      </c>
      <c r="P120" s="118" t="s">
        <v>140</v>
      </c>
    </row>
    <row r="121" spans="1:22" s="19" customFormat="1" ht="19.899999999999999" customHeight="1" x14ac:dyDescent="0.35">
      <c r="A121" s="20"/>
      <c r="B121" s="110" t="s">
        <v>437</v>
      </c>
      <c r="C121" s="90" t="s">
        <v>384</v>
      </c>
      <c r="D121" s="108" t="s">
        <v>92</v>
      </c>
      <c r="E121" s="108" t="s">
        <v>36</v>
      </c>
      <c r="F121" s="108" t="s">
        <v>35</v>
      </c>
      <c r="G121" s="111" t="s">
        <v>641</v>
      </c>
      <c r="H121" s="116">
        <v>43282</v>
      </c>
      <c r="I121" s="95">
        <v>43310</v>
      </c>
      <c r="J121" s="117">
        <v>43311</v>
      </c>
      <c r="K121" s="110" t="s">
        <v>241</v>
      </c>
      <c r="L121" s="118">
        <f>29303.91+2273.79+1211.72+1908.45+3029.29</f>
        <v>37727.159999999996</v>
      </c>
      <c r="M121" s="118" t="s">
        <v>137</v>
      </c>
      <c r="N121" s="121" t="s">
        <v>259</v>
      </c>
      <c r="O121" s="118" t="s">
        <v>139</v>
      </c>
      <c r="P121" s="118" t="s">
        <v>140</v>
      </c>
    </row>
    <row r="122" spans="1:22" s="19" customFormat="1" ht="19.899999999999999" customHeight="1" x14ac:dyDescent="0.35">
      <c r="A122" s="20"/>
      <c r="B122" s="110" t="s">
        <v>437</v>
      </c>
      <c r="C122" s="90" t="s">
        <v>385</v>
      </c>
      <c r="D122" s="108" t="s">
        <v>60</v>
      </c>
      <c r="E122" s="108" t="s">
        <v>38</v>
      </c>
      <c r="F122" s="108" t="s">
        <v>35</v>
      </c>
      <c r="G122" s="111" t="s">
        <v>641</v>
      </c>
      <c r="H122" s="116">
        <v>43282</v>
      </c>
      <c r="I122" s="95">
        <v>43310</v>
      </c>
      <c r="J122" s="117">
        <v>43311</v>
      </c>
      <c r="K122" s="110" t="s">
        <v>243</v>
      </c>
      <c r="L122" s="118">
        <f>7500.54+293.63+447.85+335.34+1119.62</f>
        <v>9696.98</v>
      </c>
      <c r="M122" s="118" t="s">
        <v>137</v>
      </c>
      <c r="N122" s="121" t="s">
        <v>259</v>
      </c>
      <c r="O122" s="118" t="s">
        <v>139</v>
      </c>
      <c r="P122" s="118" t="s">
        <v>140</v>
      </c>
    </row>
    <row r="123" spans="1:22" s="19" customFormat="1" ht="19.899999999999999" customHeight="1" x14ac:dyDescent="0.35">
      <c r="A123" s="20"/>
      <c r="B123" s="110" t="s">
        <v>437</v>
      </c>
      <c r="C123" s="90" t="s">
        <v>386</v>
      </c>
      <c r="D123" s="108" t="s">
        <v>30</v>
      </c>
      <c r="E123" s="108" t="s">
        <v>38</v>
      </c>
      <c r="F123" s="108" t="s">
        <v>35</v>
      </c>
      <c r="G123" s="111" t="s">
        <v>628</v>
      </c>
      <c r="H123" s="116">
        <v>43282</v>
      </c>
      <c r="I123" s="95">
        <v>43310</v>
      </c>
      <c r="J123" s="117">
        <v>43311</v>
      </c>
      <c r="K123" s="110" t="s">
        <v>245</v>
      </c>
      <c r="L123" s="118">
        <f>10922.38+1090.76+441.15+694.81+1102.88</f>
        <v>14251.98</v>
      </c>
      <c r="M123" s="118" t="s">
        <v>137</v>
      </c>
      <c r="N123" s="121" t="s">
        <v>259</v>
      </c>
      <c r="O123" s="118" t="s">
        <v>139</v>
      </c>
      <c r="P123" s="118" t="s">
        <v>140</v>
      </c>
    </row>
    <row r="124" spans="1:22" s="19" customFormat="1" ht="19.899999999999999" customHeight="1" x14ac:dyDescent="0.35">
      <c r="A124" s="20"/>
      <c r="B124" s="110" t="s">
        <v>437</v>
      </c>
      <c r="C124" s="90" t="s">
        <v>387</v>
      </c>
      <c r="D124" s="107" t="s">
        <v>148</v>
      </c>
      <c r="E124" s="108" t="s">
        <v>38</v>
      </c>
      <c r="F124" s="108" t="s">
        <v>35</v>
      </c>
      <c r="G124" s="111" t="s">
        <v>628</v>
      </c>
      <c r="H124" s="116">
        <v>43282</v>
      </c>
      <c r="I124" s="95">
        <v>43310</v>
      </c>
      <c r="J124" s="117">
        <v>43311</v>
      </c>
      <c r="K124" s="110" t="s">
        <v>247</v>
      </c>
      <c r="L124" s="118">
        <f>10922.38+1090.73+441.13+694.78+1102.82</f>
        <v>14251.839999999998</v>
      </c>
      <c r="M124" s="118" t="s">
        <v>137</v>
      </c>
      <c r="N124" s="121" t="s">
        <v>259</v>
      </c>
      <c r="O124" s="118" t="s">
        <v>139</v>
      </c>
      <c r="P124" s="118" t="s">
        <v>140</v>
      </c>
    </row>
    <row r="125" spans="1:22" s="19" customFormat="1" ht="19.899999999999999" customHeight="1" x14ac:dyDescent="0.35">
      <c r="A125" s="20"/>
      <c r="B125" s="110" t="s">
        <v>437</v>
      </c>
      <c r="C125" s="90" t="s">
        <v>388</v>
      </c>
      <c r="D125" s="108" t="s">
        <v>93</v>
      </c>
      <c r="E125" s="108" t="s">
        <v>36</v>
      </c>
      <c r="F125" s="108" t="s">
        <v>35</v>
      </c>
      <c r="G125" s="111" t="s">
        <v>641</v>
      </c>
      <c r="H125" s="116">
        <v>43282</v>
      </c>
      <c r="I125" s="95">
        <v>43310</v>
      </c>
      <c r="J125" s="117">
        <v>43311</v>
      </c>
      <c r="K125" s="110" t="s">
        <v>249</v>
      </c>
      <c r="L125" s="118">
        <f>10810.27+1100.68+447.62+705+1119.05</f>
        <v>14182.62</v>
      </c>
      <c r="M125" s="118" t="s">
        <v>137</v>
      </c>
      <c r="N125" s="121" t="s">
        <v>259</v>
      </c>
      <c r="O125" s="118" t="s">
        <v>139</v>
      </c>
      <c r="P125" s="118" t="s">
        <v>140</v>
      </c>
    </row>
    <row r="126" spans="1:22" s="19" customFormat="1" ht="19.899999999999999" customHeight="1" x14ac:dyDescent="0.35">
      <c r="A126" s="20"/>
      <c r="B126" s="110" t="s">
        <v>437</v>
      </c>
      <c r="C126" s="90" t="s">
        <v>389</v>
      </c>
      <c r="D126" s="108" t="s">
        <v>94</v>
      </c>
      <c r="E126" s="108" t="s">
        <v>36</v>
      </c>
      <c r="F126" s="108" t="s">
        <v>35</v>
      </c>
      <c r="G126" s="111" t="s">
        <v>641</v>
      </c>
      <c r="H126" s="116">
        <v>43282</v>
      </c>
      <c r="I126" s="95">
        <v>43310</v>
      </c>
      <c r="J126" s="117">
        <v>43311</v>
      </c>
      <c r="K126" s="110" t="s">
        <v>251</v>
      </c>
      <c r="L126" s="118">
        <f>21377.41+1805.51+906.7+1428.06+2266.76</f>
        <v>27784.440000000002</v>
      </c>
      <c r="M126" s="118" t="s">
        <v>137</v>
      </c>
      <c r="N126" s="121" t="s">
        <v>259</v>
      </c>
      <c r="O126" s="118" t="s">
        <v>139</v>
      </c>
      <c r="P126" s="118" t="s">
        <v>140</v>
      </c>
    </row>
    <row r="127" spans="1:22" s="19" customFormat="1" ht="19.899999999999999" customHeight="1" x14ac:dyDescent="0.35">
      <c r="A127" s="20"/>
      <c r="B127" s="110" t="s">
        <v>437</v>
      </c>
      <c r="C127" s="90" t="s">
        <v>390</v>
      </c>
      <c r="D127" s="108" t="s">
        <v>128</v>
      </c>
      <c r="E127" s="108" t="s">
        <v>38</v>
      </c>
      <c r="F127" s="108" t="s">
        <v>35</v>
      </c>
      <c r="G127" s="111" t="s">
        <v>646</v>
      </c>
      <c r="H127" s="116">
        <v>43282</v>
      </c>
      <c r="I127" s="95">
        <v>43310</v>
      </c>
      <c r="J127" s="117">
        <v>43319</v>
      </c>
      <c r="K127" s="110">
        <v>30619729</v>
      </c>
      <c r="L127" s="118">
        <v>3578.81</v>
      </c>
      <c r="M127" s="118" t="s">
        <v>137</v>
      </c>
      <c r="N127" s="121" t="s">
        <v>259</v>
      </c>
      <c r="O127" s="118" t="s">
        <v>139</v>
      </c>
      <c r="P127" s="118" t="s">
        <v>140</v>
      </c>
    </row>
    <row r="128" spans="1:22" s="19" customFormat="1" ht="19.899999999999999" customHeight="1" x14ac:dyDescent="0.35">
      <c r="A128" s="20"/>
      <c r="B128" s="110" t="s">
        <v>437</v>
      </c>
      <c r="C128" s="90" t="s">
        <v>391</v>
      </c>
      <c r="D128" s="108" t="s">
        <v>4</v>
      </c>
      <c r="E128" s="108" t="s">
        <v>36</v>
      </c>
      <c r="F128" s="91" t="s">
        <v>613</v>
      </c>
      <c r="G128" s="111" t="s">
        <v>637</v>
      </c>
      <c r="H128" s="116">
        <v>43282</v>
      </c>
      <c r="I128" s="95">
        <v>43294</v>
      </c>
      <c r="J128" s="117">
        <v>43299</v>
      </c>
      <c r="K128" s="110" t="s">
        <v>236</v>
      </c>
      <c r="L128" s="118">
        <v>55609.35</v>
      </c>
      <c r="M128" s="118" t="s">
        <v>137</v>
      </c>
      <c r="N128" s="105" t="s">
        <v>185</v>
      </c>
      <c r="O128" s="118" t="s">
        <v>139</v>
      </c>
      <c r="P128" s="118" t="s">
        <v>140</v>
      </c>
    </row>
    <row r="129" spans="1:16" s="19" customFormat="1" ht="19.899999999999999" customHeight="1" x14ac:dyDescent="0.35">
      <c r="A129" s="20"/>
      <c r="B129" s="110" t="s">
        <v>437</v>
      </c>
      <c r="C129" s="90" t="s">
        <v>392</v>
      </c>
      <c r="D129" s="108" t="s">
        <v>95</v>
      </c>
      <c r="E129" s="108" t="s">
        <v>38</v>
      </c>
      <c r="F129" s="108" t="s">
        <v>613</v>
      </c>
      <c r="G129" s="111" t="s">
        <v>637</v>
      </c>
      <c r="H129" s="116">
        <v>43282</v>
      </c>
      <c r="I129" s="95">
        <v>43297</v>
      </c>
      <c r="J129" s="117">
        <v>43299</v>
      </c>
      <c r="K129" s="115" t="s">
        <v>263</v>
      </c>
      <c r="L129" s="118">
        <v>2125.87</v>
      </c>
      <c r="M129" s="118" t="s">
        <v>137</v>
      </c>
      <c r="N129" s="121" t="s">
        <v>259</v>
      </c>
      <c r="O129" s="118" t="s">
        <v>139</v>
      </c>
      <c r="P129" s="118" t="s">
        <v>140</v>
      </c>
    </row>
    <row r="130" spans="1:16" s="19" customFormat="1" ht="19.899999999999999" customHeight="1" x14ac:dyDescent="0.35">
      <c r="A130" s="20"/>
      <c r="B130" s="110" t="s">
        <v>437</v>
      </c>
      <c r="C130" s="90" t="s">
        <v>393</v>
      </c>
      <c r="D130" s="108" t="s">
        <v>4</v>
      </c>
      <c r="E130" s="108" t="s">
        <v>36</v>
      </c>
      <c r="F130" s="91" t="s">
        <v>613</v>
      </c>
      <c r="G130" s="111" t="s">
        <v>638</v>
      </c>
      <c r="H130" s="116">
        <v>43282</v>
      </c>
      <c r="I130" s="95">
        <v>43312</v>
      </c>
      <c r="J130" s="117">
        <v>43319</v>
      </c>
      <c r="K130" s="110" t="s">
        <v>237</v>
      </c>
      <c r="L130" s="118">
        <v>55609.35</v>
      </c>
      <c r="M130" s="118" t="s">
        <v>137</v>
      </c>
      <c r="N130" s="121" t="s">
        <v>259</v>
      </c>
      <c r="O130" s="118" t="s">
        <v>139</v>
      </c>
      <c r="P130" s="118" t="s">
        <v>140</v>
      </c>
    </row>
    <row r="131" spans="1:16" s="19" customFormat="1" ht="19.899999999999999" customHeight="1" x14ac:dyDescent="0.35">
      <c r="A131" s="20"/>
      <c r="B131" s="110" t="s">
        <v>437</v>
      </c>
      <c r="C131" s="90" t="s">
        <v>394</v>
      </c>
      <c r="D131" s="108" t="s">
        <v>95</v>
      </c>
      <c r="E131" s="108" t="s">
        <v>38</v>
      </c>
      <c r="F131" s="108" t="s">
        <v>613</v>
      </c>
      <c r="G131" s="111" t="s">
        <v>638</v>
      </c>
      <c r="H131" s="116">
        <v>43282</v>
      </c>
      <c r="I131" s="95">
        <v>43312</v>
      </c>
      <c r="J131" s="117">
        <v>43319</v>
      </c>
      <c r="K131" s="110" t="s">
        <v>252</v>
      </c>
      <c r="L131" s="118">
        <v>2125.87</v>
      </c>
      <c r="M131" s="118" t="s">
        <v>137</v>
      </c>
      <c r="N131" s="105" t="s">
        <v>185</v>
      </c>
      <c r="O131" s="118" t="s">
        <v>139</v>
      </c>
      <c r="P131" s="118" t="s">
        <v>140</v>
      </c>
    </row>
    <row r="132" spans="1:16" s="20" customFormat="1" ht="19.899999999999999" customHeight="1" x14ac:dyDescent="0.35">
      <c r="B132" s="110" t="s">
        <v>447</v>
      </c>
      <c r="C132" s="90" t="s">
        <v>513</v>
      </c>
      <c r="D132" s="132" t="s">
        <v>465</v>
      </c>
      <c r="E132" s="108" t="s">
        <v>36</v>
      </c>
      <c r="F132" s="108" t="s">
        <v>32</v>
      </c>
      <c r="G132" s="133" t="s">
        <v>5</v>
      </c>
      <c r="H132" s="116">
        <v>43313</v>
      </c>
      <c r="I132" s="95">
        <v>43315</v>
      </c>
      <c r="J132" s="126">
        <v>43312</v>
      </c>
      <c r="K132" s="110" t="s">
        <v>478</v>
      </c>
      <c r="L132" s="127">
        <v>400</v>
      </c>
      <c r="M132" s="118" t="s">
        <v>137</v>
      </c>
      <c r="N132" s="105" t="s">
        <v>185</v>
      </c>
      <c r="O132" s="118" t="s">
        <v>145</v>
      </c>
      <c r="P132" s="118" t="s">
        <v>140</v>
      </c>
    </row>
    <row r="133" spans="1:16" s="20" customFormat="1" ht="19.899999999999999" customHeight="1" x14ac:dyDescent="0.35">
      <c r="B133" s="110" t="s">
        <v>447</v>
      </c>
      <c r="C133" s="90" t="s">
        <v>514</v>
      </c>
      <c r="D133" s="132" t="s">
        <v>466</v>
      </c>
      <c r="E133" s="108" t="s">
        <v>36</v>
      </c>
      <c r="F133" s="108" t="s">
        <v>32</v>
      </c>
      <c r="G133" s="133" t="s">
        <v>5</v>
      </c>
      <c r="H133" s="116">
        <v>43313</v>
      </c>
      <c r="I133" s="95">
        <v>43315</v>
      </c>
      <c r="J133" s="126">
        <v>43312</v>
      </c>
      <c r="K133" s="110" t="s">
        <v>479</v>
      </c>
      <c r="L133" s="127">
        <v>500</v>
      </c>
      <c r="M133" s="118" t="s">
        <v>137</v>
      </c>
      <c r="N133" s="105" t="s">
        <v>185</v>
      </c>
      <c r="O133" s="118" t="s">
        <v>145</v>
      </c>
      <c r="P133" s="118" t="s">
        <v>140</v>
      </c>
    </row>
    <row r="134" spans="1:16" s="20" customFormat="1" ht="19.899999999999999" customHeight="1" x14ac:dyDescent="0.35">
      <c r="B134" s="110" t="s">
        <v>447</v>
      </c>
      <c r="C134" s="90" t="s">
        <v>515</v>
      </c>
      <c r="D134" s="132" t="s">
        <v>21</v>
      </c>
      <c r="E134" s="108" t="s">
        <v>36</v>
      </c>
      <c r="F134" s="108" t="s">
        <v>32</v>
      </c>
      <c r="G134" s="133" t="s">
        <v>599</v>
      </c>
      <c r="H134" s="116">
        <v>43313</v>
      </c>
      <c r="I134" s="95">
        <v>43315</v>
      </c>
      <c r="J134" s="126">
        <v>43312</v>
      </c>
      <c r="K134" s="110" t="s">
        <v>480</v>
      </c>
      <c r="L134" s="127">
        <v>300</v>
      </c>
      <c r="M134" s="118" t="s">
        <v>137</v>
      </c>
      <c r="N134" s="105" t="s">
        <v>185</v>
      </c>
      <c r="O134" s="118" t="s">
        <v>145</v>
      </c>
      <c r="P134" s="118" t="s">
        <v>140</v>
      </c>
    </row>
    <row r="135" spans="1:16" s="20" customFormat="1" ht="19.899999999999999" customHeight="1" x14ac:dyDescent="0.35">
      <c r="B135" s="110" t="s">
        <v>447</v>
      </c>
      <c r="C135" s="90" t="s">
        <v>516</v>
      </c>
      <c r="D135" s="132" t="s">
        <v>21</v>
      </c>
      <c r="E135" s="108" t="s">
        <v>36</v>
      </c>
      <c r="F135" s="108" t="s">
        <v>32</v>
      </c>
      <c r="G135" s="133" t="s">
        <v>599</v>
      </c>
      <c r="H135" s="116">
        <v>43313</v>
      </c>
      <c r="I135" s="95">
        <v>43315</v>
      </c>
      <c r="J135" s="126">
        <v>43312</v>
      </c>
      <c r="K135" s="110" t="s">
        <v>481</v>
      </c>
      <c r="L135" s="127">
        <v>98</v>
      </c>
      <c r="M135" s="118" t="s">
        <v>137</v>
      </c>
      <c r="N135" s="105" t="s">
        <v>185</v>
      </c>
      <c r="O135" s="118" t="s">
        <v>145</v>
      </c>
      <c r="P135" s="118" t="s">
        <v>140</v>
      </c>
    </row>
    <row r="136" spans="1:16" s="20" customFormat="1" ht="19.899999999999999" customHeight="1" x14ac:dyDescent="0.35">
      <c r="B136" s="110" t="s">
        <v>447</v>
      </c>
      <c r="C136" s="90" t="s">
        <v>517</v>
      </c>
      <c r="D136" s="132" t="s">
        <v>21</v>
      </c>
      <c r="E136" s="108" t="s">
        <v>36</v>
      </c>
      <c r="F136" s="108" t="s">
        <v>32</v>
      </c>
      <c r="G136" s="133" t="s">
        <v>599</v>
      </c>
      <c r="H136" s="116">
        <v>43313</v>
      </c>
      <c r="I136" s="95">
        <v>43315</v>
      </c>
      <c r="J136" s="126">
        <v>43312</v>
      </c>
      <c r="K136" s="110" t="s">
        <v>482</v>
      </c>
      <c r="L136" s="127">
        <v>64</v>
      </c>
      <c r="M136" s="118" t="s">
        <v>137</v>
      </c>
      <c r="N136" s="105" t="s">
        <v>185</v>
      </c>
      <c r="O136" s="118" t="s">
        <v>145</v>
      </c>
      <c r="P136" s="118" t="s">
        <v>140</v>
      </c>
    </row>
    <row r="137" spans="1:16" s="20" customFormat="1" ht="19.899999999999999" customHeight="1" x14ac:dyDescent="0.35">
      <c r="B137" s="110" t="s">
        <v>447</v>
      </c>
      <c r="C137" s="90" t="s">
        <v>518</v>
      </c>
      <c r="D137" s="132" t="s">
        <v>467</v>
      </c>
      <c r="E137" s="108" t="s">
        <v>36</v>
      </c>
      <c r="F137" s="108" t="s">
        <v>32</v>
      </c>
      <c r="G137" s="133" t="s">
        <v>598</v>
      </c>
      <c r="H137" s="116">
        <v>43313</v>
      </c>
      <c r="I137" s="95">
        <v>43315</v>
      </c>
      <c r="J137" s="126">
        <v>43312</v>
      </c>
      <c r="K137" s="110" t="s">
        <v>483</v>
      </c>
      <c r="L137" s="127">
        <v>500</v>
      </c>
      <c r="M137" s="118" t="s">
        <v>137</v>
      </c>
      <c r="N137" s="105" t="s">
        <v>185</v>
      </c>
      <c r="O137" s="118" t="s">
        <v>145</v>
      </c>
      <c r="P137" s="118" t="s">
        <v>140</v>
      </c>
    </row>
    <row r="138" spans="1:16" s="20" customFormat="1" ht="19.899999999999999" customHeight="1" x14ac:dyDescent="0.35">
      <c r="B138" s="110" t="s">
        <v>447</v>
      </c>
      <c r="C138" s="90" t="s">
        <v>519</v>
      </c>
      <c r="D138" s="132" t="s">
        <v>468</v>
      </c>
      <c r="E138" s="108" t="s">
        <v>36</v>
      </c>
      <c r="F138" s="108" t="s">
        <v>32</v>
      </c>
      <c r="G138" s="133" t="s">
        <v>598</v>
      </c>
      <c r="H138" s="116">
        <v>43313</v>
      </c>
      <c r="I138" s="95">
        <v>43315</v>
      </c>
      <c r="J138" s="126">
        <v>43312</v>
      </c>
      <c r="K138" s="110" t="s">
        <v>124</v>
      </c>
      <c r="L138" s="127">
        <v>10</v>
      </c>
      <c r="M138" s="118" t="s">
        <v>137</v>
      </c>
      <c r="N138" s="105" t="s">
        <v>185</v>
      </c>
      <c r="O138" s="118" t="s">
        <v>124</v>
      </c>
      <c r="P138" s="118" t="s">
        <v>140</v>
      </c>
    </row>
    <row r="139" spans="1:16" s="20" customFormat="1" ht="19.899999999999999" customHeight="1" x14ac:dyDescent="0.35">
      <c r="B139" s="110" t="s">
        <v>447</v>
      </c>
      <c r="C139" s="90" t="s">
        <v>520</v>
      </c>
      <c r="D139" s="132" t="s">
        <v>468</v>
      </c>
      <c r="E139" s="108" t="s">
        <v>36</v>
      </c>
      <c r="F139" s="108" t="s">
        <v>32</v>
      </c>
      <c r="G139" s="133" t="s">
        <v>5</v>
      </c>
      <c r="H139" s="116">
        <v>43313</v>
      </c>
      <c r="I139" s="95">
        <v>43315</v>
      </c>
      <c r="J139" s="126">
        <v>43304</v>
      </c>
      <c r="K139" s="110" t="s">
        <v>24</v>
      </c>
      <c r="L139" s="127">
        <v>500</v>
      </c>
      <c r="M139" s="118" t="s">
        <v>137</v>
      </c>
      <c r="N139" s="105" t="s">
        <v>185</v>
      </c>
      <c r="O139" s="118" t="s">
        <v>124</v>
      </c>
      <c r="P139" s="118" t="s">
        <v>140</v>
      </c>
    </row>
    <row r="140" spans="1:16" s="20" customFormat="1" ht="19.899999999999999" customHeight="1" x14ac:dyDescent="0.35">
      <c r="B140" s="110" t="s">
        <v>447</v>
      </c>
      <c r="C140" s="90" t="s">
        <v>521</v>
      </c>
      <c r="D140" s="132" t="s">
        <v>468</v>
      </c>
      <c r="E140" s="108" t="s">
        <v>36</v>
      </c>
      <c r="F140" s="108" t="s">
        <v>32</v>
      </c>
      <c r="G140" s="133" t="s">
        <v>5</v>
      </c>
      <c r="H140" s="116">
        <v>43313</v>
      </c>
      <c r="I140" s="95">
        <v>43315</v>
      </c>
      <c r="J140" s="126">
        <v>43305</v>
      </c>
      <c r="K140" s="110" t="s">
        <v>24</v>
      </c>
      <c r="L140" s="127">
        <v>400</v>
      </c>
      <c r="M140" s="118" t="s">
        <v>137</v>
      </c>
      <c r="N140" s="105" t="s">
        <v>185</v>
      </c>
      <c r="O140" s="118" t="s">
        <v>124</v>
      </c>
      <c r="P140" s="118" t="s">
        <v>140</v>
      </c>
    </row>
    <row r="141" spans="1:16" s="20" customFormat="1" ht="19.899999999999999" customHeight="1" x14ac:dyDescent="0.35">
      <c r="B141" s="110" t="s">
        <v>447</v>
      </c>
      <c r="C141" s="90" t="s">
        <v>522</v>
      </c>
      <c r="D141" s="132" t="s">
        <v>468</v>
      </c>
      <c r="E141" s="108" t="s">
        <v>36</v>
      </c>
      <c r="F141" s="108" t="s">
        <v>32</v>
      </c>
      <c r="G141" s="133" t="s">
        <v>11</v>
      </c>
      <c r="H141" s="116">
        <v>43313</v>
      </c>
      <c r="I141" s="95">
        <v>43315</v>
      </c>
      <c r="J141" s="126">
        <v>43305</v>
      </c>
      <c r="K141" s="110" t="s">
        <v>24</v>
      </c>
      <c r="L141" s="127">
        <v>372</v>
      </c>
      <c r="M141" s="118" t="s">
        <v>137</v>
      </c>
      <c r="N141" s="105" t="s">
        <v>185</v>
      </c>
      <c r="O141" s="118" t="s">
        <v>124</v>
      </c>
      <c r="P141" s="118" t="s">
        <v>140</v>
      </c>
    </row>
    <row r="142" spans="1:16" s="20" customFormat="1" ht="19.899999999999999" customHeight="1" x14ac:dyDescent="0.35">
      <c r="B142" s="110" t="s">
        <v>448</v>
      </c>
      <c r="C142" s="90" t="s">
        <v>523</v>
      </c>
      <c r="D142" s="132" t="s">
        <v>21</v>
      </c>
      <c r="E142" s="108" t="s">
        <v>36</v>
      </c>
      <c r="F142" s="108" t="s">
        <v>32</v>
      </c>
      <c r="G142" s="133" t="s">
        <v>599</v>
      </c>
      <c r="H142" s="116">
        <v>43313</v>
      </c>
      <c r="I142" s="95">
        <v>43318</v>
      </c>
      <c r="J142" s="126">
        <v>43313</v>
      </c>
      <c r="K142" s="110" t="s">
        <v>484</v>
      </c>
      <c r="L142" s="127">
        <v>98</v>
      </c>
      <c r="M142" s="118" t="s">
        <v>137</v>
      </c>
      <c r="N142" s="105" t="s">
        <v>185</v>
      </c>
      <c r="O142" s="118" t="s">
        <v>145</v>
      </c>
      <c r="P142" s="118" t="s">
        <v>140</v>
      </c>
    </row>
    <row r="143" spans="1:16" s="20" customFormat="1" ht="19.899999999999999" customHeight="1" x14ac:dyDescent="0.35">
      <c r="B143" s="110" t="s">
        <v>448</v>
      </c>
      <c r="C143" s="90" t="s">
        <v>524</v>
      </c>
      <c r="D143" s="132" t="s">
        <v>469</v>
      </c>
      <c r="E143" s="108" t="s">
        <v>36</v>
      </c>
      <c r="F143" s="108" t="s">
        <v>32</v>
      </c>
      <c r="G143" s="133" t="s">
        <v>11</v>
      </c>
      <c r="H143" s="116">
        <v>43313</v>
      </c>
      <c r="I143" s="95">
        <v>43318</v>
      </c>
      <c r="J143" s="126">
        <v>43312</v>
      </c>
      <c r="K143" s="110" t="s">
        <v>485</v>
      </c>
      <c r="L143" s="127">
        <v>563</v>
      </c>
      <c r="M143" s="118" t="s">
        <v>137</v>
      </c>
      <c r="N143" s="105" t="s">
        <v>185</v>
      </c>
      <c r="O143" s="118" t="s">
        <v>145</v>
      </c>
      <c r="P143" s="118" t="s">
        <v>140</v>
      </c>
    </row>
    <row r="144" spans="1:16" s="20" customFormat="1" ht="19.899999999999999" customHeight="1" x14ac:dyDescent="0.35">
      <c r="B144" s="110" t="s">
        <v>448</v>
      </c>
      <c r="C144" s="90" t="s">
        <v>525</v>
      </c>
      <c r="D144" s="91" t="s">
        <v>63</v>
      </c>
      <c r="E144" s="108" t="s">
        <v>36</v>
      </c>
      <c r="F144" s="108" t="s">
        <v>32</v>
      </c>
      <c r="G144" s="133" t="s">
        <v>11</v>
      </c>
      <c r="H144" s="116">
        <v>43313</v>
      </c>
      <c r="I144" s="95">
        <v>43318</v>
      </c>
      <c r="J144" s="126">
        <v>43314</v>
      </c>
      <c r="K144" s="110" t="s">
        <v>486</v>
      </c>
      <c r="L144" s="127">
        <v>538.5</v>
      </c>
      <c r="M144" s="118" t="s">
        <v>137</v>
      </c>
      <c r="N144" s="105" t="s">
        <v>185</v>
      </c>
      <c r="O144" s="118" t="s">
        <v>145</v>
      </c>
      <c r="P144" s="118" t="s">
        <v>140</v>
      </c>
    </row>
    <row r="145" spans="2:16" s="20" customFormat="1" ht="19.899999999999999" customHeight="1" x14ac:dyDescent="0.35">
      <c r="B145" s="110" t="s">
        <v>448</v>
      </c>
      <c r="C145" s="90" t="s">
        <v>526</v>
      </c>
      <c r="D145" s="108" t="s">
        <v>62</v>
      </c>
      <c r="E145" s="108" t="s">
        <v>36</v>
      </c>
      <c r="F145" s="108" t="s">
        <v>32</v>
      </c>
      <c r="G145" s="133" t="s">
        <v>598</v>
      </c>
      <c r="H145" s="116">
        <v>43313</v>
      </c>
      <c r="I145" s="95">
        <v>43318</v>
      </c>
      <c r="J145" s="126">
        <v>43312</v>
      </c>
      <c r="K145" s="110" t="s">
        <v>595</v>
      </c>
      <c r="L145" s="127">
        <v>500</v>
      </c>
      <c r="M145" s="118" t="s">
        <v>137</v>
      </c>
      <c r="N145" s="105" t="s">
        <v>185</v>
      </c>
      <c r="O145" s="118" t="s">
        <v>145</v>
      </c>
      <c r="P145" s="118" t="s">
        <v>140</v>
      </c>
    </row>
    <row r="146" spans="2:16" s="20" customFormat="1" ht="19.899999999999999" customHeight="1" x14ac:dyDescent="0.35">
      <c r="B146" s="110" t="s">
        <v>448</v>
      </c>
      <c r="C146" s="90" t="s">
        <v>527</v>
      </c>
      <c r="D146" s="132" t="s">
        <v>90</v>
      </c>
      <c r="E146" s="108" t="s">
        <v>36</v>
      </c>
      <c r="F146" s="108" t="s">
        <v>32</v>
      </c>
      <c r="G146" s="133" t="s">
        <v>598</v>
      </c>
      <c r="H146" s="116">
        <v>43313</v>
      </c>
      <c r="I146" s="95">
        <v>43318</v>
      </c>
      <c r="J146" s="134">
        <v>43312</v>
      </c>
      <c r="K146" s="110" t="s">
        <v>124</v>
      </c>
      <c r="L146" s="135">
        <v>10</v>
      </c>
      <c r="M146" s="118" t="s">
        <v>137</v>
      </c>
      <c r="N146" s="105" t="s">
        <v>185</v>
      </c>
      <c r="O146" s="118" t="s">
        <v>124</v>
      </c>
      <c r="P146" s="118" t="s">
        <v>140</v>
      </c>
    </row>
    <row r="147" spans="2:16" s="20" customFormat="1" ht="19.899999999999999" customHeight="1" x14ac:dyDescent="0.35">
      <c r="B147" s="110" t="s">
        <v>449</v>
      </c>
      <c r="C147" s="90" t="s">
        <v>528</v>
      </c>
      <c r="D147" s="132" t="s">
        <v>470</v>
      </c>
      <c r="E147" s="108" t="s">
        <v>443</v>
      </c>
      <c r="F147" s="101" t="s">
        <v>444</v>
      </c>
      <c r="G147" s="133" t="s">
        <v>600</v>
      </c>
      <c r="H147" s="116">
        <v>43313</v>
      </c>
      <c r="I147" s="95">
        <v>43318</v>
      </c>
      <c r="J147" s="134">
        <v>43313</v>
      </c>
      <c r="K147" s="110" t="s">
        <v>487</v>
      </c>
      <c r="L147" s="135">
        <v>348000</v>
      </c>
      <c r="M147" s="118" t="s">
        <v>137</v>
      </c>
      <c r="N147" s="105" t="s">
        <v>185</v>
      </c>
      <c r="O147" s="118" t="s">
        <v>145</v>
      </c>
      <c r="P147" s="118" t="s">
        <v>140</v>
      </c>
    </row>
    <row r="148" spans="2:16" s="20" customFormat="1" ht="19.899999999999999" customHeight="1" x14ac:dyDescent="0.35">
      <c r="B148" s="110" t="s">
        <v>450</v>
      </c>
      <c r="C148" s="90" t="s">
        <v>529</v>
      </c>
      <c r="D148" s="108" t="s">
        <v>208</v>
      </c>
      <c r="E148" s="108" t="s">
        <v>443</v>
      </c>
      <c r="F148" s="133" t="s">
        <v>209</v>
      </c>
      <c r="G148" s="111" t="s">
        <v>788</v>
      </c>
      <c r="H148" s="116">
        <v>43313</v>
      </c>
      <c r="I148" s="95">
        <v>43320</v>
      </c>
      <c r="J148" s="126">
        <v>43317</v>
      </c>
      <c r="K148" s="110" t="s">
        <v>488</v>
      </c>
      <c r="L148" s="127">
        <v>105741.77</v>
      </c>
      <c r="M148" s="118" t="s">
        <v>137</v>
      </c>
      <c r="N148" s="105" t="s">
        <v>185</v>
      </c>
      <c r="O148" s="118" t="s">
        <v>145</v>
      </c>
      <c r="P148" s="118" t="s">
        <v>140</v>
      </c>
    </row>
    <row r="149" spans="2:16" s="20" customFormat="1" ht="19.899999999999999" customHeight="1" x14ac:dyDescent="0.35">
      <c r="B149" s="110" t="s">
        <v>451</v>
      </c>
      <c r="C149" s="90" t="s">
        <v>530</v>
      </c>
      <c r="D149" s="108" t="s">
        <v>206</v>
      </c>
      <c r="E149" s="132" t="s">
        <v>597</v>
      </c>
      <c r="F149" s="108" t="s">
        <v>207</v>
      </c>
      <c r="G149" s="133" t="s">
        <v>603</v>
      </c>
      <c r="H149" s="116">
        <v>43313</v>
      </c>
      <c r="I149" s="95">
        <v>43322</v>
      </c>
      <c r="J149" s="126">
        <v>43322</v>
      </c>
      <c r="K149" s="110" t="s">
        <v>489</v>
      </c>
      <c r="L149" s="127">
        <v>3678701.9</v>
      </c>
      <c r="M149" s="118" t="s">
        <v>137</v>
      </c>
      <c r="N149" s="105" t="s">
        <v>185</v>
      </c>
      <c r="O149" s="118" t="s">
        <v>145</v>
      </c>
      <c r="P149" s="118" t="s">
        <v>140</v>
      </c>
    </row>
    <row r="150" spans="2:16" s="20" customFormat="1" ht="19.899999999999999" customHeight="1" x14ac:dyDescent="0.35">
      <c r="B150" s="110" t="s">
        <v>452</v>
      </c>
      <c r="C150" s="90" t="s">
        <v>531</v>
      </c>
      <c r="D150" s="132" t="s">
        <v>471</v>
      </c>
      <c r="E150" s="132" t="s">
        <v>597</v>
      </c>
      <c r="F150" s="108" t="s">
        <v>395</v>
      </c>
      <c r="G150" s="133" t="s">
        <v>607</v>
      </c>
      <c r="H150" s="116">
        <v>43313</v>
      </c>
      <c r="I150" s="95">
        <v>43325</v>
      </c>
      <c r="J150" s="126">
        <v>43325</v>
      </c>
      <c r="K150" s="110" t="s">
        <v>490</v>
      </c>
      <c r="L150" s="127">
        <v>446583.73</v>
      </c>
      <c r="M150" s="118" t="s">
        <v>137</v>
      </c>
      <c r="N150" s="105" t="s">
        <v>185</v>
      </c>
      <c r="O150" s="118" t="s">
        <v>145</v>
      </c>
      <c r="P150" s="118" t="s">
        <v>140</v>
      </c>
    </row>
    <row r="151" spans="2:16" s="20" customFormat="1" ht="19.899999999999999" customHeight="1" x14ac:dyDescent="0.35">
      <c r="B151" s="110" t="s">
        <v>453</v>
      </c>
      <c r="C151" s="90" t="s">
        <v>532</v>
      </c>
      <c r="D151" s="108" t="s">
        <v>914</v>
      </c>
      <c r="E151" s="132" t="s">
        <v>597</v>
      </c>
      <c r="F151" s="108" t="s">
        <v>397</v>
      </c>
      <c r="G151" s="133" t="s">
        <v>779</v>
      </c>
      <c r="H151" s="116">
        <v>43313</v>
      </c>
      <c r="I151" s="95">
        <v>43325</v>
      </c>
      <c r="J151" s="126">
        <v>43322</v>
      </c>
      <c r="K151" s="110" t="s">
        <v>491</v>
      </c>
      <c r="L151" s="127">
        <v>781293.29</v>
      </c>
      <c r="M151" s="118" t="s">
        <v>137</v>
      </c>
      <c r="N151" s="105" t="s">
        <v>185</v>
      </c>
      <c r="O151" s="118" t="s">
        <v>145</v>
      </c>
      <c r="P151" s="118" t="s">
        <v>140</v>
      </c>
    </row>
    <row r="152" spans="2:16" s="20" customFormat="1" ht="19.899999999999999" customHeight="1" x14ac:dyDescent="0.35">
      <c r="B152" s="110" t="s">
        <v>454</v>
      </c>
      <c r="C152" s="90" t="s">
        <v>533</v>
      </c>
      <c r="D152" s="132" t="s">
        <v>605</v>
      </c>
      <c r="E152" s="108" t="s">
        <v>443</v>
      </c>
      <c r="F152" s="133" t="s">
        <v>606</v>
      </c>
      <c r="G152" s="133" t="s">
        <v>783</v>
      </c>
      <c r="H152" s="116">
        <v>43313</v>
      </c>
      <c r="I152" s="95">
        <v>43329</v>
      </c>
      <c r="J152" s="126">
        <v>43327</v>
      </c>
      <c r="K152" s="110" t="s">
        <v>492</v>
      </c>
      <c r="L152" s="127">
        <v>347299.65</v>
      </c>
      <c r="M152" s="118" t="s">
        <v>137</v>
      </c>
      <c r="N152" s="105" t="s">
        <v>185</v>
      </c>
      <c r="O152" s="118" t="s">
        <v>145</v>
      </c>
      <c r="P152" s="118" t="s">
        <v>140</v>
      </c>
    </row>
    <row r="153" spans="2:16" s="20" customFormat="1" ht="19.899999999999999" customHeight="1" x14ac:dyDescent="0.35">
      <c r="B153" s="110" t="s">
        <v>455</v>
      </c>
      <c r="C153" s="90" t="s">
        <v>534</v>
      </c>
      <c r="D153" s="132" t="s">
        <v>472</v>
      </c>
      <c r="E153" s="108" t="s">
        <v>36</v>
      </c>
      <c r="F153" s="108" t="s">
        <v>32</v>
      </c>
      <c r="G153" s="133" t="s">
        <v>11</v>
      </c>
      <c r="H153" s="116">
        <v>43313</v>
      </c>
      <c r="I153" s="95">
        <v>43334</v>
      </c>
      <c r="J153" s="126">
        <v>43329</v>
      </c>
      <c r="K153" s="110" t="s">
        <v>493</v>
      </c>
      <c r="L153" s="127">
        <v>165</v>
      </c>
      <c r="M153" s="118" t="s">
        <v>137</v>
      </c>
      <c r="N153" s="105" t="s">
        <v>185</v>
      </c>
      <c r="O153" s="118" t="s">
        <v>145</v>
      </c>
      <c r="P153" s="118" t="s">
        <v>140</v>
      </c>
    </row>
    <row r="154" spans="2:16" s="20" customFormat="1" ht="19.899999999999999" customHeight="1" x14ac:dyDescent="0.35">
      <c r="B154" s="110" t="s">
        <v>455</v>
      </c>
      <c r="C154" s="90" t="s">
        <v>535</v>
      </c>
      <c r="D154" s="91" t="s">
        <v>63</v>
      </c>
      <c r="E154" s="108" t="s">
        <v>36</v>
      </c>
      <c r="F154" s="108" t="s">
        <v>32</v>
      </c>
      <c r="G154" s="133" t="s">
        <v>11</v>
      </c>
      <c r="H154" s="116">
        <v>43313</v>
      </c>
      <c r="I154" s="95">
        <v>43334</v>
      </c>
      <c r="J154" s="126">
        <v>43328</v>
      </c>
      <c r="K154" s="110" t="s">
        <v>494</v>
      </c>
      <c r="L154" s="127">
        <v>339.5</v>
      </c>
      <c r="M154" s="118" t="s">
        <v>137</v>
      </c>
      <c r="N154" s="105" t="s">
        <v>185</v>
      </c>
      <c r="O154" s="118" t="s">
        <v>145</v>
      </c>
      <c r="P154" s="118" t="s">
        <v>140</v>
      </c>
    </row>
    <row r="155" spans="2:16" s="20" customFormat="1" ht="19.899999999999999" customHeight="1" x14ac:dyDescent="0.35">
      <c r="B155" s="110" t="s">
        <v>456</v>
      </c>
      <c r="C155" s="90" t="s">
        <v>536</v>
      </c>
      <c r="D155" s="132" t="s">
        <v>21</v>
      </c>
      <c r="E155" s="108" t="s">
        <v>36</v>
      </c>
      <c r="F155" s="108" t="s">
        <v>32</v>
      </c>
      <c r="G155" s="133" t="s">
        <v>599</v>
      </c>
      <c r="H155" s="116">
        <v>43313</v>
      </c>
      <c r="I155" s="95">
        <v>43334</v>
      </c>
      <c r="J155" s="126">
        <v>43328</v>
      </c>
      <c r="K155" s="110" t="s">
        <v>495</v>
      </c>
      <c r="L155" s="127">
        <v>324</v>
      </c>
      <c r="M155" s="118" t="s">
        <v>137</v>
      </c>
      <c r="N155" s="105" t="s">
        <v>185</v>
      </c>
      <c r="O155" s="118" t="s">
        <v>145</v>
      </c>
      <c r="P155" s="118" t="s">
        <v>140</v>
      </c>
    </row>
    <row r="156" spans="2:16" s="20" customFormat="1" ht="19.899999999999999" customHeight="1" x14ac:dyDescent="0.35">
      <c r="B156" s="110" t="s">
        <v>456</v>
      </c>
      <c r="C156" s="90" t="s">
        <v>537</v>
      </c>
      <c r="D156" s="132" t="s">
        <v>608</v>
      </c>
      <c r="E156" s="108" t="s">
        <v>36</v>
      </c>
      <c r="F156" s="108" t="s">
        <v>32</v>
      </c>
      <c r="G156" s="133" t="s">
        <v>5</v>
      </c>
      <c r="H156" s="116">
        <v>43313</v>
      </c>
      <c r="I156" s="95">
        <v>43334</v>
      </c>
      <c r="J156" s="126">
        <v>43327</v>
      </c>
      <c r="K156" s="110" t="s">
        <v>496</v>
      </c>
      <c r="L156" s="127">
        <v>915.27</v>
      </c>
      <c r="M156" s="118" t="s">
        <v>137</v>
      </c>
      <c r="N156" s="105" t="s">
        <v>185</v>
      </c>
      <c r="O156" s="118" t="s">
        <v>145</v>
      </c>
      <c r="P156" s="118" t="s">
        <v>140</v>
      </c>
    </row>
    <row r="157" spans="2:16" s="20" customFormat="1" ht="19.899999999999999" customHeight="1" x14ac:dyDescent="0.35">
      <c r="B157" s="110" t="s">
        <v>456</v>
      </c>
      <c r="C157" s="90" t="s">
        <v>538</v>
      </c>
      <c r="D157" s="108" t="s">
        <v>777</v>
      </c>
      <c r="E157" s="108" t="s">
        <v>36</v>
      </c>
      <c r="F157" s="108" t="s">
        <v>32</v>
      </c>
      <c r="G157" s="133" t="s">
        <v>5</v>
      </c>
      <c r="H157" s="116">
        <v>43313</v>
      </c>
      <c r="I157" s="95">
        <v>43334</v>
      </c>
      <c r="J157" s="126">
        <v>43329</v>
      </c>
      <c r="K157" s="110" t="s">
        <v>497</v>
      </c>
      <c r="L157" s="127">
        <v>920.2</v>
      </c>
      <c r="M157" s="118" t="s">
        <v>137</v>
      </c>
      <c r="N157" s="105" t="s">
        <v>185</v>
      </c>
      <c r="O157" s="118" t="s">
        <v>145</v>
      </c>
      <c r="P157" s="118" t="s">
        <v>140</v>
      </c>
    </row>
    <row r="158" spans="2:16" s="20" customFormat="1" ht="19.899999999999999" customHeight="1" x14ac:dyDescent="0.35">
      <c r="B158" s="110" t="s">
        <v>457</v>
      </c>
      <c r="C158" s="90" t="s">
        <v>539</v>
      </c>
      <c r="D158" s="132" t="s">
        <v>21</v>
      </c>
      <c r="E158" s="108" t="s">
        <v>36</v>
      </c>
      <c r="F158" s="108" t="s">
        <v>32</v>
      </c>
      <c r="G158" s="133" t="s">
        <v>599</v>
      </c>
      <c r="H158" s="116">
        <v>43313</v>
      </c>
      <c r="I158" s="95">
        <v>43334</v>
      </c>
      <c r="J158" s="126">
        <v>43332</v>
      </c>
      <c r="K158" s="110" t="s">
        <v>498</v>
      </c>
      <c r="L158" s="127">
        <v>98</v>
      </c>
      <c r="M158" s="118" t="s">
        <v>137</v>
      </c>
      <c r="N158" s="105" t="s">
        <v>185</v>
      </c>
      <c r="O158" s="118" t="s">
        <v>145</v>
      </c>
      <c r="P158" s="118" t="s">
        <v>140</v>
      </c>
    </row>
    <row r="159" spans="2:16" s="20" customFormat="1" ht="19.899999999999999" customHeight="1" x14ac:dyDescent="0.35">
      <c r="B159" s="110" t="s">
        <v>457</v>
      </c>
      <c r="C159" s="90" t="s">
        <v>540</v>
      </c>
      <c r="D159" s="132" t="s">
        <v>474</v>
      </c>
      <c r="E159" s="108" t="s">
        <v>36</v>
      </c>
      <c r="F159" s="108" t="s">
        <v>32</v>
      </c>
      <c r="G159" s="133" t="s">
        <v>477</v>
      </c>
      <c r="H159" s="116">
        <v>43313</v>
      </c>
      <c r="I159" s="95">
        <v>43334</v>
      </c>
      <c r="J159" s="126">
        <v>43332</v>
      </c>
      <c r="K159" s="110" t="s">
        <v>499</v>
      </c>
      <c r="L159" s="127">
        <v>700</v>
      </c>
      <c r="M159" s="118" t="s">
        <v>137</v>
      </c>
      <c r="N159" s="105" t="s">
        <v>185</v>
      </c>
      <c r="O159" s="118" t="s">
        <v>145</v>
      </c>
      <c r="P159" s="118" t="s">
        <v>140</v>
      </c>
    </row>
    <row r="160" spans="2:16" s="20" customFormat="1" ht="19.899999999999999" customHeight="1" x14ac:dyDescent="0.35">
      <c r="B160" s="110" t="s">
        <v>457</v>
      </c>
      <c r="C160" s="90" t="s">
        <v>541</v>
      </c>
      <c r="D160" s="132" t="s">
        <v>472</v>
      </c>
      <c r="E160" s="108" t="s">
        <v>36</v>
      </c>
      <c r="F160" s="108" t="s">
        <v>32</v>
      </c>
      <c r="G160" s="133" t="s">
        <v>11</v>
      </c>
      <c r="H160" s="116">
        <v>43313</v>
      </c>
      <c r="I160" s="95">
        <v>43334</v>
      </c>
      <c r="J160" s="126">
        <v>43332</v>
      </c>
      <c r="K160" s="110" t="s">
        <v>500</v>
      </c>
      <c r="L160" s="127">
        <v>267</v>
      </c>
      <c r="M160" s="118" t="s">
        <v>137</v>
      </c>
      <c r="N160" s="105" t="s">
        <v>185</v>
      </c>
      <c r="O160" s="118" t="s">
        <v>145</v>
      </c>
      <c r="P160" s="118" t="s">
        <v>140</v>
      </c>
    </row>
    <row r="161" spans="2:16" s="20" customFormat="1" ht="19.899999999999999" customHeight="1" x14ac:dyDescent="0.35">
      <c r="B161" s="110" t="s">
        <v>457</v>
      </c>
      <c r="C161" s="90" t="s">
        <v>542</v>
      </c>
      <c r="D161" s="132" t="s">
        <v>609</v>
      </c>
      <c r="E161" s="108" t="s">
        <v>36</v>
      </c>
      <c r="F161" s="108" t="s">
        <v>32</v>
      </c>
      <c r="G161" s="133" t="s">
        <v>37</v>
      </c>
      <c r="H161" s="116">
        <v>43313</v>
      </c>
      <c r="I161" s="95">
        <v>43334</v>
      </c>
      <c r="J161" s="126">
        <v>43325</v>
      </c>
      <c r="K161" s="110" t="s">
        <v>501</v>
      </c>
      <c r="L161" s="127">
        <v>100</v>
      </c>
      <c r="M161" s="118" t="s">
        <v>137</v>
      </c>
      <c r="N161" s="105" t="s">
        <v>185</v>
      </c>
      <c r="O161" s="118" t="s">
        <v>145</v>
      </c>
      <c r="P161" s="118" t="s">
        <v>140</v>
      </c>
    </row>
    <row r="162" spans="2:16" s="20" customFormat="1" ht="19.899999999999999" customHeight="1" x14ac:dyDescent="0.35">
      <c r="B162" s="110" t="s">
        <v>457</v>
      </c>
      <c r="C162" s="90" t="s">
        <v>543</v>
      </c>
      <c r="D162" s="132" t="s">
        <v>468</v>
      </c>
      <c r="E162" s="108" t="s">
        <v>36</v>
      </c>
      <c r="F162" s="108" t="s">
        <v>32</v>
      </c>
      <c r="G162" s="133" t="s">
        <v>11</v>
      </c>
      <c r="H162" s="116">
        <v>43313</v>
      </c>
      <c r="I162" s="95">
        <v>43334</v>
      </c>
      <c r="J162" s="126">
        <v>43329</v>
      </c>
      <c r="K162" s="110" t="s">
        <v>24</v>
      </c>
      <c r="L162" s="127">
        <v>78</v>
      </c>
      <c r="M162" s="118" t="s">
        <v>137</v>
      </c>
      <c r="N162" s="105" t="s">
        <v>185</v>
      </c>
      <c r="O162" s="118" t="s">
        <v>124</v>
      </c>
      <c r="P162" s="118" t="s">
        <v>140</v>
      </c>
    </row>
    <row r="163" spans="2:16" s="20" customFormat="1" ht="19.899999999999999" customHeight="1" x14ac:dyDescent="0.35">
      <c r="B163" s="110" t="s">
        <v>457</v>
      </c>
      <c r="C163" s="90" t="s">
        <v>544</v>
      </c>
      <c r="D163" s="132" t="s">
        <v>468</v>
      </c>
      <c r="E163" s="108" t="s">
        <v>36</v>
      </c>
      <c r="F163" s="108" t="s">
        <v>32</v>
      </c>
      <c r="G163" s="133" t="s">
        <v>11</v>
      </c>
      <c r="H163" s="116">
        <v>43313</v>
      </c>
      <c r="I163" s="95">
        <v>43334</v>
      </c>
      <c r="J163" s="126">
        <v>43327</v>
      </c>
      <c r="K163" s="110" t="s">
        <v>24</v>
      </c>
      <c r="L163" s="127">
        <v>50</v>
      </c>
      <c r="M163" s="118" t="s">
        <v>137</v>
      </c>
      <c r="N163" s="105" t="s">
        <v>185</v>
      </c>
      <c r="O163" s="118" t="s">
        <v>124</v>
      </c>
      <c r="P163" s="118" t="s">
        <v>140</v>
      </c>
    </row>
    <row r="164" spans="2:16" s="20" customFormat="1" ht="19.899999999999999" customHeight="1" x14ac:dyDescent="0.35">
      <c r="B164" s="110" t="s">
        <v>458</v>
      </c>
      <c r="C164" s="90" t="s">
        <v>545</v>
      </c>
      <c r="D164" s="91" t="s">
        <v>63</v>
      </c>
      <c r="E164" s="108" t="s">
        <v>36</v>
      </c>
      <c r="F164" s="108" t="s">
        <v>32</v>
      </c>
      <c r="G164" s="133" t="s">
        <v>11</v>
      </c>
      <c r="H164" s="116">
        <v>43313</v>
      </c>
      <c r="I164" s="95">
        <v>43339</v>
      </c>
      <c r="J164" s="126">
        <v>43326</v>
      </c>
      <c r="K164" s="110" t="s">
        <v>502</v>
      </c>
      <c r="L164" s="127">
        <v>520.5</v>
      </c>
      <c r="M164" s="118" t="s">
        <v>137</v>
      </c>
      <c r="N164" s="105" t="s">
        <v>185</v>
      </c>
      <c r="O164" s="118" t="s">
        <v>145</v>
      </c>
      <c r="P164" s="118" t="s">
        <v>140</v>
      </c>
    </row>
    <row r="165" spans="2:16" s="20" customFormat="1" ht="19.899999999999999" customHeight="1" x14ac:dyDescent="0.35">
      <c r="B165" s="110" t="s">
        <v>458</v>
      </c>
      <c r="C165" s="90" t="s">
        <v>546</v>
      </c>
      <c r="D165" s="132" t="s">
        <v>473</v>
      </c>
      <c r="E165" s="108" t="s">
        <v>36</v>
      </c>
      <c r="F165" s="108" t="s">
        <v>32</v>
      </c>
      <c r="G165" s="133" t="s">
        <v>5</v>
      </c>
      <c r="H165" s="116">
        <v>43313</v>
      </c>
      <c r="I165" s="95">
        <v>43339</v>
      </c>
      <c r="J165" s="126">
        <v>43327</v>
      </c>
      <c r="K165" s="110" t="s">
        <v>503</v>
      </c>
      <c r="L165" s="127">
        <v>1285.24</v>
      </c>
      <c r="M165" s="118" t="s">
        <v>137</v>
      </c>
      <c r="N165" s="105" t="s">
        <v>185</v>
      </c>
      <c r="O165" s="118" t="s">
        <v>145</v>
      </c>
      <c r="P165" s="118" t="s">
        <v>140</v>
      </c>
    </row>
    <row r="166" spans="2:16" s="20" customFormat="1" ht="19.899999999999999" customHeight="1" x14ac:dyDescent="0.35">
      <c r="B166" s="110" t="s">
        <v>459</v>
      </c>
      <c r="C166" s="90" t="s">
        <v>547</v>
      </c>
      <c r="D166" s="132" t="s">
        <v>475</v>
      </c>
      <c r="E166" s="108" t="s">
        <v>443</v>
      </c>
      <c r="F166" s="133" t="s">
        <v>610</v>
      </c>
      <c r="G166" s="133" t="s">
        <v>611</v>
      </c>
      <c r="H166" s="116">
        <v>43313</v>
      </c>
      <c r="I166" s="95">
        <v>43339</v>
      </c>
      <c r="J166" s="126">
        <v>43336</v>
      </c>
      <c r="K166" s="110" t="s">
        <v>504</v>
      </c>
      <c r="L166" s="127">
        <v>23200</v>
      </c>
      <c r="M166" s="118" t="s">
        <v>137</v>
      </c>
      <c r="N166" s="105" t="s">
        <v>185</v>
      </c>
      <c r="O166" s="118" t="s">
        <v>145</v>
      </c>
      <c r="P166" s="118" t="s">
        <v>140</v>
      </c>
    </row>
    <row r="167" spans="2:16" s="20" customFormat="1" ht="19.899999999999999" customHeight="1" x14ac:dyDescent="0.35">
      <c r="B167" s="110" t="s">
        <v>460</v>
      </c>
      <c r="C167" s="90" t="s">
        <v>548</v>
      </c>
      <c r="D167" s="132" t="s">
        <v>475</v>
      </c>
      <c r="E167" s="108" t="s">
        <v>443</v>
      </c>
      <c r="F167" s="133" t="s">
        <v>610</v>
      </c>
      <c r="G167" s="133" t="s">
        <v>612</v>
      </c>
      <c r="H167" s="116">
        <v>43313</v>
      </c>
      <c r="I167" s="95">
        <v>43336</v>
      </c>
      <c r="J167" s="126">
        <v>43336</v>
      </c>
      <c r="K167" s="110" t="s">
        <v>505</v>
      </c>
      <c r="L167" s="127">
        <v>23200</v>
      </c>
      <c r="M167" s="118" t="s">
        <v>137</v>
      </c>
      <c r="N167" s="105" t="s">
        <v>185</v>
      </c>
      <c r="O167" s="118" t="s">
        <v>145</v>
      </c>
      <c r="P167" s="118" t="s">
        <v>140</v>
      </c>
    </row>
    <row r="168" spans="2:16" s="20" customFormat="1" ht="19.899999999999999" customHeight="1" x14ac:dyDescent="0.35">
      <c r="B168" s="110" t="s">
        <v>461</v>
      </c>
      <c r="C168" s="90" t="s">
        <v>549</v>
      </c>
      <c r="D168" s="108" t="s">
        <v>206</v>
      </c>
      <c r="E168" s="132" t="s">
        <v>597</v>
      </c>
      <c r="F168" s="108" t="s">
        <v>207</v>
      </c>
      <c r="G168" s="133" t="s">
        <v>604</v>
      </c>
      <c r="H168" s="116">
        <v>43313</v>
      </c>
      <c r="I168" s="95">
        <v>43341</v>
      </c>
      <c r="J168" s="126">
        <v>43334</v>
      </c>
      <c r="K168" s="110" t="s">
        <v>506</v>
      </c>
      <c r="L168" s="127">
        <v>2432992.96</v>
      </c>
      <c r="M168" s="118" t="s">
        <v>137</v>
      </c>
      <c r="N168" s="105" t="s">
        <v>185</v>
      </c>
      <c r="O168" s="118" t="s">
        <v>145</v>
      </c>
      <c r="P168" s="118" t="s">
        <v>140</v>
      </c>
    </row>
    <row r="169" spans="2:16" s="20" customFormat="1" ht="19.899999999999999" customHeight="1" x14ac:dyDescent="0.35">
      <c r="B169" s="110" t="s">
        <v>462</v>
      </c>
      <c r="C169" s="90" t="s">
        <v>550</v>
      </c>
      <c r="D169" s="132" t="s">
        <v>476</v>
      </c>
      <c r="E169" s="108" t="s">
        <v>36</v>
      </c>
      <c r="F169" s="108" t="s">
        <v>32</v>
      </c>
      <c r="G169" s="133" t="s">
        <v>18</v>
      </c>
      <c r="H169" s="116">
        <v>43313</v>
      </c>
      <c r="I169" s="95">
        <v>43341</v>
      </c>
      <c r="J169" s="126">
        <v>43334</v>
      </c>
      <c r="K169" s="110" t="s">
        <v>507</v>
      </c>
      <c r="L169" s="127">
        <v>650</v>
      </c>
      <c r="M169" s="118" t="s">
        <v>137</v>
      </c>
      <c r="N169" s="105" t="s">
        <v>596</v>
      </c>
      <c r="O169" s="118" t="s">
        <v>145</v>
      </c>
      <c r="P169" s="118" t="s">
        <v>140</v>
      </c>
    </row>
    <row r="170" spans="2:16" s="20" customFormat="1" ht="19.899999999999999" customHeight="1" x14ac:dyDescent="0.35">
      <c r="B170" s="110" t="s">
        <v>462</v>
      </c>
      <c r="C170" s="90" t="s">
        <v>551</v>
      </c>
      <c r="D170" s="132" t="s">
        <v>476</v>
      </c>
      <c r="E170" s="108" t="s">
        <v>36</v>
      </c>
      <c r="F170" s="108" t="s">
        <v>32</v>
      </c>
      <c r="G170" s="133" t="s">
        <v>11</v>
      </c>
      <c r="H170" s="116">
        <v>43313</v>
      </c>
      <c r="I170" s="95">
        <v>43341</v>
      </c>
      <c r="J170" s="126">
        <v>43334</v>
      </c>
      <c r="K170" s="110" t="s">
        <v>508</v>
      </c>
      <c r="L170" s="127">
        <v>80.010000000000005</v>
      </c>
      <c r="M170" s="118" t="s">
        <v>137</v>
      </c>
      <c r="N170" s="105" t="s">
        <v>596</v>
      </c>
      <c r="O170" s="118" t="s">
        <v>145</v>
      </c>
      <c r="P170" s="118" t="s">
        <v>140</v>
      </c>
    </row>
    <row r="171" spans="2:16" s="20" customFormat="1" ht="19.899999999999999" customHeight="1" x14ac:dyDescent="0.35">
      <c r="B171" s="110" t="s">
        <v>462</v>
      </c>
      <c r="C171" s="90" t="s">
        <v>552</v>
      </c>
      <c r="D171" s="91" t="s">
        <v>63</v>
      </c>
      <c r="E171" s="108" t="s">
        <v>36</v>
      </c>
      <c r="F171" s="108" t="s">
        <v>32</v>
      </c>
      <c r="G171" s="133" t="s">
        <v>11</v>
      </c>
      <c r="H171" s="116">
        <v>43313</v>
      </c>
      <c r="I171" s="95">
        <v>43341</v>
      </c>
      <c r="J171" s="126">
        <v>43334</v>
      </c>
      <c r="K171" s="110" t="s">
        <v>509</v>
      </c>
      <c r="L171" s="127">
        <v>341.5</v>
      </c>
      <c r="M171" s="118" t="s">
        <v>137</v>
      </c>
      <c r="N171" s="105" t="s">
        <v>596</v>
      </c>
      <c r="O171" s="118" t="s">
        <v>145</v>
      </c>
      <c r="P171" s="118" t="s">
        <v>140</v>
      </c>
    </row>
    <row r="172" spans="2:16" s="20" customFormat="1" ht="19.899999999999999" customHeight="1" x14ac:dyDescent="0.35">
      <c r="B172" s="110" t="s">
        <v>462</v>
      </c>
      <c r="C172" s="90" t="s">
        <v>553</v>
      </c>
      <c r="D172" s="91" t="s">
        <v>63</v>
      </c>
      <c r="E172" s="108" t="s">
        <v>36</v>
      </c>
      <c r="F172" s="108" t="s">
        <v>32</v>
      </c>
      <c r="G172" s="133" t="s">
        <v>11</v>
      </c>
      <c r="H172" s="116">
        <v>43313</v>
      </c>
      <c r="I172" s="95">
        <v>43341</v>
      </c>
      <c r="J172" s="126">
        <v>43336</v>
      </c>
      <c r="K172" s="110" t="s">
        <v>510</v>
      </c>
      <c r="L172" s="127">
        <v>178</v>
      </c>
      <c r="M172" s="118" t="s">
        <v>137</v>
      </c>
      <c r="N172" s="105" t="s">
        <v>596</v>
      </c>
      <c r="O172" s="118" t="s">
        <v>145</v>
      </c>
      <c r="P172" s="118" t="s">
        <v>140</v>
      </c>
    </row>
    <row r="173" spans="2:16" s="20" customFormat="1" ht="19.899999999999999" customHeight="1" x14ac:dyDescent="0.35">
      <c r="B173" s="110" t="s">
        <v>463</v>
      </c>
      <c r="C173" s="90" t="s">
        <v>554</v>
      </c>
      <c r="D173" s="132" t="s">
        <v>465</v>
      </c>
      <c r="E173" s="108" t="s">
        <v>36</v>
      </c>
      <c r="F173" s="108" t="s">
        <v>32</v>
      </c>
      <c r="G173" s="133" t="s">
        <v>5</v>
      </c>
      <c r="H173" s="116">
        <v>43313</v>
      </c>
      <c r="I173" s="95">
        <v>43341</v>
      </c>
      <c r="J173" s="126">
        <v>43340</v>
      </c>
      <c r="K173" s="110" t="s">
        <v>511</v>
      </c>
      <c r="L173" s="127">
        <v>500</v>
      </c>
      <c r="M173" s="118" t="s">
        <v>137</v>
      </c>
      <c r="N173" s="105" t="s">
        <v>185</v>
      </c>
      <c r="O173" s="118" t="s">
        <v>145</v>
      </c>
      <c r="P173" s="118" t="s">
        <v>140</v>
      </c>
    </row>
    <row r="174" spans="2:16" s="20" customFormat="1" ht="19.899999999999999" customHeight="1" x14ac:dyDescent="0.35">
      <c r="B174" s="110" t="s">
        <v>464</v>
      </c>
      <c r="C174" s="90" t="s">
        <v>555</v>
      </c>
      <c r="D174" s="91" t="s">
        <v>63</v>
      </c>
      <c r="E174" s="108" t="s">
        <v>36</v>
      </c>
      <c r="F174" s="108" t="s">
        <v>32</v>
      </c>
      <c r="G174" s="133" t="s">
        <v>11</v>
      </c>
      <c r="H174" s="116">
        <v>43313</v>
      </c>
      <c r="I174" s="95">
        <v>43348</v>
      </c>
      <c r="J174" s="126">
        <v>43319</v>
      </c>
      <c r="K174" s="110" t="s">
        <v>512</v>
      </c>
      <c r="L174" s="127">
        <v>474.5</v>
      </c>
      <c r="M174" s="118" t="s">
        <v>137</v>
      </c>
      <c r="N174" s="105" t="s">
        <v>185</v>
      </c>
      <c r="O174" s="118" t="s">
        <v>145</v>
      </c>
      <c r="P174" s="118" t="s">
        <v>140</v>
      </c>
    </row>
    <row r="175" spans="2:16" s="20" customFormat="1" ht="19.899999999999999" customHeight="1" x14ac:dyDescent="0.35">
      <c r="B175" s="110" t="s">
        <v>437</v>
      </c>
      <c r="C175" s="90" t="s">
        <v>576</v>
      </c>
      <c r="D175" s="132" t="s">
        <v>4</v>
      </c>
      <c r="E175" s="91" t="s">
        <v>36</v>
      </c>
      <c r="F175" s="91" t="s">
        <v>613</v>
      </c>
      <c r="G175" s="133" t="s">
        <v>621</v>
      </c>
      <c r="H175" s="116">
        <v>43313</v>
      </c>
      <c r="I175" s="126">
        <v>43327</v>
      </c>
      <c r="J175" s="117">
        <v>43346</v>
      </c>
      <c r="K175" s="110" t="s">
        <v>557</v>
      </c>
      <c r="L175" s="127">
        <v>87820.34</v>
      </c>
      <c r="M175" s="118" t="s">
        <v>137</v>
      </c>
      <c r="N175" s="105" t="s">
        <v>185</v>
      </c>
      <c r="O175" s="118" t="s">
        <v>139</v>
      </c>
      <c r="P175" s="118" t="s">
        <v>140</v>
      </c>
    </row>
    <row r="176" spans="2:16" s="20" customFormat="1" ht="19.899999999999999" customHeight="1" x14ac:dyDescent="0.35">
      <c r="B176" s="110" t="s">
        <v>437</v>
      </c>
      <c r="C176" s="90" t="s">
        <v>577</v>
      </c>
      <c r="D176" s="132" t="s">
        <v>4</v>
      </c>
      <c r="E176" s="91" t="s">
        <v>36</v>
      </c>
      <c r="F176" s="91" t="s">
        <v>613</v>
      </c>
      <c r="G176" s="133" t="s">
        <v>622</v>
      </c>
      <c r="H176" s="116">
        <v>43313</v>
      </c>
      <c r="I176" s="126">
        <v>43342</v>
      </c>
      <c r="J176" s="117">
        <v>43346</v>
      </c>
      <c r="K176" s="110" t="s">
        <v>558</v>
      </c>
      <c r="L176" s="127">
        <v>55609.35</v>
      </c>
      <c r="M176" s="118" t="s">
        <v>137</v>
      </c>
      <c r="N176" s="105" t="s">
        <v>185</v>
      </c>
      <c r="O176" s="118" t="s">
        <v>139</v>
      </c>
      <c r="P176" s="118" t="s">
        <v>140</v>
      </c>
    </row>
    <row r="177" spans="2:16" s="20" customFormat="1" ht="19.899999999999999" customHeight="1" x14ac:dyDescent="0.35">
      <c r="B177" s="110" t="s">
        <v>437</v>
      </c>
      <c r="C177" s="90" t="s">
        <v>583</v>
      </c>
      <c r="D177" s="132" t="s">
        <v>6</v>
      </c>
      <c r="E177" s="108" t="s">
        <v>36</v>
      </c>
      <c r="F177" s="108" t="s">
        <v>35</v>
      </c>
      <c r="G177" s="133" t="s">
        <v>629</v>
      </c>
      <c r="H177" s="116">
        <v>43313</v>
      </c>
      <c r="I177" s="126">
        <v>43327</v>
      </c>
      <c r="J177" s="117">
        <v>43334</v>
      </c>
      <c r="K177" s="110" t="s">
        <v>559</v>
      </c>
      <c r="L177" s="127">
        <v>5700.11</v>
      </c>
      <c r="M177" s="118" t="s">
        <v>137</v>
      </c>
      <c r="N177" s="105" t="s">
        <v>259</v>
      </c>
      <c r="O177" s="118" t="s">
        <v>139</v>
      </c>
      <c r="P177" s="118" t="s">
        <v>140</v>
      </c>
    </row>
    <row r="178" spans="2:16" s="20" customFormat="1" ht="19.899999999999999" customHeight="1" x14ac:dyDescent="0.35">
      <c r="B178" s="110" t="s">
        <v>437</v>
      </c>
      <c r="C178" s="90" t="s">
        <v>584</v>
      </c>
      <c r="D178" s="132" t="s">
        <v>6</v>
      </c>
      <c r="E178" s="108" t="s">
        <v>36</v>
      </c>
      <c r="F178" s="108" t="s">
        <v>35</v>
      </c>
      <c r="G178" s="133" t="s">
        <v>645</v>
      </c>
      <c r="H178" s="116">
        <v>43313</v>
      </c>
      <c r="I178" s="126">
        <v>43342</v>
      </c>
      <c r="J178" s="117">
        <v>43354</v>
      </c>
      <c r="K178" s="110" t="s">
        <v>560</v>
      </c>
      <c r="L178" s="127">
        <f>5700.11+846.44</f>
        <v>6546.5499999999993</v>
      </c>
      <c r="M178" s="118" t="s">
        <v>137</v>
      </c>
      <c r="N178" s="105" t="s">
        <v>259</v>
      </c>
      <c r="O178" s="118" t="s">
        <v>139</v>
      </c>
      <c r="P178" s="118" t="s">
        <v>140</v>
      </c>
    </row>
    <row r="179" spans="2:16" s="20" customFormat="1" ht="19.899999999999999" customHeight="1" x14ac:dyDescent="0.35">
      <c r="B179" s="110" t="s">
        <v>437</v>
      </c>
      <c r="C179" s="90" t="s">
        <v>582</v>
      </c>
      <c r="D179" s="132" t="s">
        <v>92</v>
      </c>
      <c r="E179" s="107" t="s">
        <v>36</v>
      </c>
      <c r="F179" s="108" t="s">
        <v>35</v>
      </c>
      <c r="G179" s="133" t="s">
        <v>639</v>
      </c>
      <c r="H179" s="116">
        <v>43313</v>
      </c>
      <c r="I179" s="126">
        <v>43327</v>
      </c>
      <c r="J179" s="117">
        <v>43334</v>
      </c>
      <c r="K179" s="110" t="s">
        <v>561</v>
      </c>
      <c r="L179" s="127">
        <v>15991.6</v>
      </c>
      <c r="M179" s="118" t="s">
        <v>137</v>
      </c>
      <c r="N179" s="105" t="s">
        <v>259</v>
      </c>
      <c r="O179" s="118" t="s">
        <v>139</v>
      </c>
      <c r="P179" s="118" t="s">
        <v>140</v>
      </c>
    </row>
    <row r="180" spans="2:16" s="20" customFormat="1" ht="19.899999999999999" customHeight="1" x14ac:dyDescent="0.35">
      <c r="B180" s="110" t="s">
        <v>437</v>
      </c>
      <c r="C180" s="90" t="s">
        <v>579</v>
      </c>
      <c r="D180" s="108" t="s">
        <v>60</v>
      </c>
      <c r="E180" s="108" t="s">
        <v>38</v>
      </c>
      <c r="F180" s="108" t="s">
        <v>35</v>
      </c>
      <c r="G180" s="133" t="s">
        <v>629</v>
      </c>
      <c r="H180" s="116">
        <v>43313</v>
      </c>
      <c r="I180" s="126">
        <v>43327</v>
      </c>
      <c r="J180" s="117">
        <v>43334</v>
      </c>
      <c r="K180" s="110" t="s">
        <v>562</v>
      </c>
      <c r="L180" s="127">
        <v>2609.84</v>
      </c>
      <c r="M180" s="118" t="s">
        <v>137</v>
      </c>
      <c r="N180" s="105" t="s">
        <v>259</v>
      </c>
      <c r="O180" s="118" t="s">
        <v>139</v>
      </c>
      <c r="P180" s="118" t="s">
        <v>140</v>
      </c>
    </row>
    <row r="181" spans="2:16" s="20" customFormat="1" ht="19.899999999999999" customHeight="1" x14ac:dyDescent="0.35">
      <c r="B181" s="110" t="s">
        <v>437</v>
      </c>
      <c r="C181" s="90" t="s">
        <v>585</v>
      </c>
      <c r="D181" s="108" t="s">
        <v>60</v>
      </c>
      <c r="E181" s="108" t="s">
        <v>38</v>
      </c>
      <c r="F181" s="108" t="s">
        <v>35</v>
      </c>
      <c r="G181" s="133" t="s">
        <v>640</v>
      </c>
      <c r="H181" s="116">
        <v>43313</v>
      </c>
      <c r="I181" s="126">
        <v>43342</v>
      </c>
      <c r="J181" s="117">
        <v>43343</v>
      </c>
      <c r="K181" s="110" t="s">
        <v>563</v>
      </c>
      <c r="L181" s="127">
        <f>5741.48+293.63</f>
        <v>6035.11</v>
      </c>
      <c r="M181" s="118" t="s">
        <v>137</v>
      </c>
      <c r="N181" s="105" t="s">
        <v>259</v>
      </c>
      <c r="O181" s="118" t="s">
        <v>139</v>
      </c>
      <c r="P181" s="118" t="s">
        <v>140</v>
      </c>
    </row>
    <row r="182" spans="2:16" s="20" customFormat="1" ht="19.899999999999999" customHeight="1" x14ac:dyDescent="0.35">
      <c r="B182" s="110" t="s">
        <v>437</v>
      </c>
      <c r="C182" s="90" t="s">
        <v>578</v>
      </c>
      <c r="D182" s="132" t="s">
        <v>93</v>
      </c>
      <c r="E182" s="108" t="s">
        <v>36</v>
      </c>
      <c r="F182" s="108" t="s">
        <v>35</v>
      </c>
      <c r="G182" s="133" t="s">
        <v>629</v>
      </c>
      <c r="H182" s="116">
        <v>43313</v>
      </c>
      <c r="I182" s="126">
        <v>43327</v>
      </c>
      <c r="J182" s="117">
        <v>43334</v>
      </c>
      <c r="K182" s="110" t="s">
        <v>564</v>
      </c>
      <c r="L182" s="127">
        <v>5738.59</v>
      </c>
      <c r="M182" s="118" t="s">
        <v>137</v>
      </c>
      <c r="N182" s="105" t="s">
        <v>259</v>
      </c>
      <c r="O182" s="118" t="s">
        <v>139</v>
      </c>
      <c r="P182" s="118" t="s">
        <v>140</v>
      </c>
    </row>
    <row r="183" spans="2:16" s="20" customFormat="1" ht="19.899999999999999" customHeight="1" x14ac:dyDescent="0.35">
      <c r="B183" s="110" t="s">
        <v>437</v>
      </c>
      <c r="C183" s="90" t="s">
        <v>580</v>
      </c>
      <c r="D183" s="132" t="s">
        <v>93</v>
      </c>
      <c r="E183" s="108" t="s">
        <v>36</v>
      </c>
      <c r="F183" s="108" t="s">
        <v>35</v>
      </c>
      <c r="G183" s="133" t="s">
        <v>640</v>
      </c>
      <c r="H183" s="116">
        <v>43313</v>
      </c>
      <c r="I183" s="126">
        <v>43342</v>
      </c>
      <c r="J183" s="117">
        <v>43343</v>
      </c>
      <c r="K183" s="110" t="s">
        <v>565</v>
      </c>
      <c r="L183" s="127">
        <f>6265.14+1137.38</f>
        <v>7402.52</v>
      </c>
      <c r="M183" s="118" t="s">
        <v>137</v>
      </c>
      <c r="N183" s="105" t="s">
        <v>259</v>
      </c>
      <c r="O183" s="118" t="s">
        <v>139</v>
      </c>
      <c r="P183" s="118" t="s">
        <v>140</v>
      </c>
    </row>
    <row r="184" spans="2:16" s="20" customFormat="1" ht="19.899999999999999" customHeight="1" x14ac:dyDescent="0.35">
      <c r="B184" s="110" t="s">
        <v>437</v>
      </c>
      <c r="C184" s="90" t="s">
        <v>581</v>
      </c>
      <c r="D184" s="132" t="s">
        <v>556</v>
      </c>
      <c r="E184" s="108" t="s">
        <v>36</v>
      </c>
      <c r="F184" s="108" t="s">
        <v>35</v>
      </c>
      <c r="G184" s="133" t="s">
        <v>644</v>
      </c>
      <c r="H184" s="116">
        <v>43313</v>
      </c>
      <c r="I184" s="126">
        <v>43327</v>
      </c>
      <c r="J184" s="117">
        <v>43334</v>
      </c>
      <c r="K184" s="110" t="s">
        <v>566</v>
      </c>
      <c r="L184" s="127">
        <v>27443.29</v>
      </c>
      <c r="M184" s="118" t="s">
        <v>137</v>
      </c>
      <c r="N184" s="105" t="s">
        <v>259</v>
      </c>
      <c r="O184" s="118" t="s">
        <v>139</v>
      </c>
      <c r="P184" s="118" t="s">
        <v>140</v>
      </c>
    </row>
    <row r="185" spans="2:16" s="20" customFormat="1" ht="19.899999999999999" customHeight="1" x14ac:dyDescent="0.35">
      <c r="B185" s="110" t="s">
        <v>437</v>
      </c>
      <c r="C185" s="90" t="s">
        <v>586</v>
      </c>
      <c r="D185" s="132" t="s">
        <v>556</v>
      </c>
      <c r="E185" s="108" t="s">
        <v>36</v>
      </c>
      <c r="F185" s="108" t="s">
        <v>35</v>
      </c>
      <c r="G185" s="133" t="s">
        <v>640</v>
      </c>
      <c r="H185" s="116">
        <v>43313</v>
      </c>
      <c r="I185" s="126">
        <v>43342</v>
      </c>
      <c r="J185" s="117">
        <v>43343</v>
      </c>
      <c r="K185" s="110" t="s">
        <v>567</v>
      </c>
      <c r="L185" s="127">
        <f>27443.49+4024.47</f>
        <v>31467.960000000003</v>
      </c>
      <c r="M185" s="118" t="s">
        <v>137</v>
      </c>
      <c r="N185" s="105" t="s">
        <v>259</v>
      </c>
      <c r="O185" s="118" t="s">
        <v>139</v>
      </c>
      <c r="P185" s="118" t="s">
        <v>140</v>
      </c>
    </row>
    <row r="186" spans="2:16" s="20" customFormat="1" ht="19.899999999999999" customHeight="1" x14ac:dyDescent="0.35">
      <c r="B186" s="110" t="s">
        <v>437</v>
      </c>
      <c r="C186" s="90" t="s">
        <v>587</v>
      </c>
      <c r="D186" s="132" t="s">
        <v>94</v>
      </c>
      <c r="E186" s="108" t="s">
        <v>36</v>
      </c>
      <c r="F186" s="108" t="s">
        <v>35</v>
      </c>
      <c r="G186" s="133" t="s">
        <v>629</v>
      </c>
      <c r="H186" s="116">
        <v>43313</v>
      </c>
      <c r="I186" s="126">
        <v>43327</v>
      </c>
      <c r="J186" s="117">
        <v>43334</v>
      </c>
      <c r="K186" s="110" t="s">
        <v>568</v>
      </c>
      <c r="L186" s="127">
        <v>11157.63</v>
      </c>
      <c r="M186" s="118" t="s">
        <v>137</v>
      </c>
      <c r="N186" s="105" t="s">
        <v>259</v>
      </c>
      <c r="O186" s="118" t="s">
        <v>139</v>
      </c>
      <c r="P186" s="118" t="s">
        <v>140</v>
      </c>
    </row>
    <row r="187" spans="2:16" s="20" customFormat="1" ht="19.899999999999999" customHeight="1" x14ac:dyDescent="0.35">
      <c r="B187" s="110" t="s">
        <v>437</v>
      </c>
      <c r="C187" s="90" t="s">
        <v>588</v>
      </c>
      <c r="D187" s="132" t="s">
        <v>94</v>
      </c>
      <c r="E187" s="108" t="s">
        <v>36</v>
      </c>
      <c r="F187" s="108" t="s">
        <v>35</v>
      </c>
      <c r="G187" s="133" t="s">
        <v>640</v>
      </c>
      <c r="H187" s="116">
        <v>43313</v>
      </c>
      <c r="I187" s="126">
        <v>43342</v>
      </c>
      <c r="J187" s="117">
        <v>43343</v>
      </c>
      <c r="K187" s="110" t="s">
        <v>569</v>
      </c>
      <c r="L187" s="127">
        <f>11157.63+1865.69</f>
        <v>13023.32</v>
      </c>
      <c r="M187" s="118" t="s">
        <v>137</v>
      </c>
      <c r="N187" s="105" t="s">
        <v>259</v>
      </c>
      <c r="O187" s="118" t="s">
        <v>139</v>
      </c>
      <c r="P187" s="118" t="s">
        <v>140</v>
      </c>
    </row>
    <row r="188" spans="2:16" s="20" customFormat="1" ht="19.899999999999999" customHeight="1" x14ac:dyDescent="0.35">
      <c r="B188" s="110" t="s">
        <v>437</v>
      </c>
      <c r="C188" s="90" t="s">
        <v>589</v>
      </c>
      <c r="D188" s="132" t="s">
        <v>95</v>
      </c>
      <c r="E188" s="108" t="s">
        <v>38</v>
      </c>
      <c r="F188" s="108" t="s">
        <v>613</v>
      </c>
      <c r="G188" s="133" t="s">
        <v>621</v>
      </c>
      <c r="H188" s="116">
        <v>43313</v>
      </c>
      <c r="I188" s="126">
        <v>43327</v>
      </c>
      <c r="J188" s="117">
        <v>43346</v>
      </c>
      <c r="K188" s="110" t="s">
        <v>570</v>
      </c>
      <c r="L188" s="127">
        <v>2125.87</v>
      </c>
      <c r="M188" s="118" t="s">
        <v>137</v>
      </c>
      <c r="N188" s="105" t="s">
        <v>185</v>
      </c>
      <c r="O188" s="118" t="s">
        <v>139</v>
      </c>
      <c r="P188" s="118" t="s">
        <v>140</v>
      </c>
    </row>
    <row r="189" spans="2:16" s="20" customFormat="1" ht="19.899999999999999" customHeight="1" x14ac:dyDescent="0.35">
      <c r="B189" s="110" t="s">
        <v>437</v>
      </c>
      <c r="C189" s="90" t="s">
        <v>590</v>
      </c>
      <c r="D189" s="132" t="s">
        <v>95</v>
      </c>
      <c r="E189" s="108" t="s">
        <v>38</v>
      </c>
      <c r="F189" s="108" t="s">
        <v>613</v>
      </c>
      <c r="G189" s="133" t="s">
        <v>622</v>
      </c>
      <c r="H189" s="116">
        <v>43313</v>
      </c>
      <c r="I189" s="126">
        <v>43342</v>
      </c>
      <c r="J189" s="117">
        <v>43346</v>
      </c>
      <c r="K189" s="110" t="s">
        <v>571</v>
      </c>
      <c r="L189" s="127">
        <v>2125.87</v>
      </c>
      <c r="M189" s="118" t="s">
        <v>137</v>
      </c>
      <c r="N189" s="105" t="s">
        <v>185</v>
      </c>
      <c r="O189" s="118" t="s">
        <v>139</v>
      </c>
      <c r="P189" s="118" t="s">
        <v>140</v>
      </c>
    </row>
    <row r="190" spans="2:16" s="20" customFormat="1" ht="19.899999999999999" customHeight="1" x14ac:dyDescent="0.35">
      <c r="B190" s="110" t="s">
        <v>437</v>
      </c>
      <c r="C190" s="90" t="s">
        <v>591</v>
      </c>
      <c r="D190" s="132" t="s">
        <v>128</v>
      </c>
      <c r="E190" s="108" t="s">
        <v>38</v>
      </c>
      <c r="F190" s="108" t="s">
        <v>35</v>
      </c>
      <c r="G190" s="133" t="s">
        <v>629</v>
      </c>
      <c r="H190" s="116">
        <v>43313</v>
      </c>
      <c r="I190" s="126">
        <v>43327</v>
      </c>
      <c r="J190" s="117">
        <v>43334</v>
      </c>
      <c r="K190" s="110" t="s">
        <v>572</v>
      </c>
      <c r="L190" s="127">
        <v>5650.07</v>
      </c>
      <c r="M190" s="118" t="s">
        <v>137</v>
      </c>
      <c r="N190" s="105" t="s">
        <v>259</v>
      </c>
      <c r="O190" s="118" t="s">
        <v>139</v>
      </c>
      <c r="P190" s="118" t="s">
        <v>140</v>
      </c>
    </row>
    <row r="191" spans="2:16" s="20" customFormat="1" ht="19.899999999999999" customHeight="1" x14ac:dyDescent="0.35">
      <c r="B191" s="110" t="s">
        <v>437</v>
      </c>
      <c r="C191" s="90" t="s">
        <v>592</v>
      </c>
      <c r="D191" s="132" t="s">
        <v>128</v>
      </c>
      <c r="E191" s="108" t="s">
        <v>38</v>
      </c>
      <c r="F191" s="108" t="s">
        <v>35</v>
      </c>
      <c r="G191" s="133" t="s">
        <v>640</v>
      </c>
      <c r="H191" s="116">
        <v>43313</v>
      </c>
      <c r="I191" s="126">
        <v>43342</v>
      </c>
      <c r="J191" s="117">
        <v>43343</v>
      </c>
      <c r="K191" s="110" t="s">
        <v>573</v>
      </c>
      <c r="L191" s="127">
        <f>5650.07+326.78</f>
        <v>5976.8499999999995</v>
      </c>
      <c r="M191" s="118" t="s">
        <v>137</v>
      </c>
      <c r="N191" s="105" t="s">
        <v>259</v>
      </c>
      <c r="O191" s="118" t="s">
        <v>139</v>
      </c>
      <c r="P191" s="118" t="s">
        <v>140</v>
      </c>
    </row>
    <row r="192" spans="2:16" s="20" customFormat="1" ht="19.899999999999999" customHeight="1" x14ac:dyDescent="0.35">
      <c r="B192" s="110" t="s">
        <v>437</v>
      </c>
      <c r="C192" s="90" t="s">
        <v>593</v>
      </c>
      <c r="D192" s="132" t="s">
        <v>647</v>
      </c>
      <c r="E192" s="108" t="s">
        <v>38</v>
      </c>
      <c r="F192" s="108" t="s">
        <v>35</v>
      </c>
      <c r="G192" s="133" t="s">
        <v>629</v>
      </c>
      <c r="H192" s="116">
        <v>43313</v>
      </c>
      <c r="I192" s="126">
        <v>43327</v>
      </c>
      <c r="J192" s="117">
        <v>43334</v>
      </c>
      <c r="K192" s="110" t="s">
        <v>574</v>
      </c>
      <c r="L192" s="127">
        <v>5650.07</v>
      </c>
      <c r="M192" s="118" t="s">
        <v>137</v>
      </c>
      <c r="N192" s="105" t="s">
        <v>259</v>
      </c>
      <c r="O192" s="118" t="s">
        <v>139</v>
      </c>
      <c r="P192" s="118" t="s">
        <v>140</v>
      </c>
    </row>
    <row r="193" spans="1:16" s="20" customFormat="1" ht="19.899999999999999" customHeight="1" x14ac:dyDescent="0.35">
      <c r="B193" s="110" t="s">
        <v>437</v>
      </c>
      <c r="C193" s="90" t="s">
        <v>594</v>
      </c>
      <c r="D193" s="132" t="s">
        <v>647</v>
      </c>
      <c r="E193" s="108" t="s">
        <v>38</v>
      </c>
      <c r="F193" s="108" t="s">
        <v>35</v>
      </c>
      <c r="G193" s="133" t="s">
        <v>630</v>
      </c>
      <c r="H193" s="116">
        <v>43313</v>
      </c>
      <c r="I193" s="126">
        <v>43342</v>
      </c>
      <c r="J193" s="117">
        <v>43343</v>
      </c>
      <c r="K193" s="110" t="s">
        <v>575</v>
      </c>
      <c r="L193" s="127">
        <v>5650.07</v>
      </c>
      <c r="M193" s="118" t="s">
        <v>137</v>
      </c>
      <c r="N193" s="105" t="s">
        <v>259</v>
      </c>
      <c r="O193" s="118" t="s">
        <v>139</v>
      </c>
      <c r="P193" s="118" t="s">
        <v>140</v>
      </c>
    </row>
    <row r="194" spans="1:16" s="19" customFormat="1" ht="19.899999999999999" customHeight="1" x14ac:dyDescent="0.35">
      <c r="A194" s="20"/>
      <c r="B194" s="110" t="s">
        <v>464</v>
      </c>
      <c r="C194" s="90" t="s">
        <v>774</v>
      </c>
      <c r="D194" s="108" t="s">
        <v>469</v>
      </c>
      <c r="E194" s="108" t="s">
        <v>36</v>
      </c>
      <c r="F194" s="108" t="s">
        <v>32</v>
      </c>
      <c r="G194" s="111" t="s">
        <v>11</v>
      </c>
      <c r="H194" s="116">
        <v>43344</v>
      </c>
      <c r="I194" s="95">
        <v>43348</v>
      </c>
      <c r="J194" s="117">
        <v>43319</v>
      </c>
      <c r="K194" s="110" t="s">
        <v>512</v>
      </c>
      <c r="L194" s="118">
        <v>474.5</v>
      </c>
      <c r="M194" s="118" t="s">
        <v>137</v>
      </c>
      <c r="N194" s="105" t="s">
        <v>185</v>
      </c>
      <c r="O194" s="118" t="s">
        <v>145</v>
      </c>
      <c r="P194" s="118" t="s">
        <v>140</v>
      </c>
    </row>
    <row r="195" spans="1:16" s="19" customFormat="1" ht="19.899999999999999" customHeight="1" x14ac:dyDescent="0.35">
      <c r="A195" s="20"/>
      <c r="B195" s="110" t="s">
        <v>650</v>
      </c>
      <c r="C195" s="90" t="s">
        <v>651</v>
      </c>
      <c r="D195" s="108" t="s">
        <v>914</v>
      </c>
      <c r="E195" s="132" t="s">
        <v>396</v>
      </c>
      <c r="F195" s="133" t="s">
        <v>652</v>
      </c>
      <c r="G195" s="133" t="s">
        <v>780</v>
      </c>
      <c r="H195" s="116">
        <v>43344</v>
      </c>
      <c r="I195" s="95">
        <v>43346</v>
      </c>
      <c r="J195" s="117">
        <v>43340</v>
      </c>
      <c r="K195" s="110" t="s">
        <v>653</v>
      </c>
      <c r="L195" s="118">
        <v>951138.89</v>
      </c>
      <c r="M195" s="118" t="s">
        <v>137</v>
      </c>
      <c r="N195" s="105" t="s">
        <v>185</v>
      </c>
      <c r="O195" s="118" t="s">
        <v>145</v>
      </c>
      <c r="P195" s="118" t="s">
        <v>140</v>
      </c>
    </row>
    <row r="196" spans="1:16" s="19" customFormat="1" ht="19.899999999999999" customHeight="1" x14ac:dyDescent="0.35">
      <c r="A196" s="20"/>
      <c r="B196" s="110" t="s">
        <v>706</v>
      </c>
      <c r="C196" s="90" t="s">
        <v>655</v>
      </c>
      <c r="D196" s="108" t="s">
        <v>472</v>
      </c>
      <c r="E196" s="108" t="s">
        <v>36</v>
      </c>
      <c r="F196" s="108" t="s">
        <v>32</v>
      </c>
      <c r="G196" s="111" t="s">
        <v>11</v>
      </c>
      <c r="H196" s="116">
        <v>43344</v>
      </c>
      <c r="I196" s="95">
        <v>43348</v>
      </c>
      <c r="J196" s="117">
        <v>43342</v>
      </c>
      <c r="K196" s="110" t="s">
        <v>708</v>
      </c>
      <c r="L196" s="118">
        <v>175</v>
      </c>
      <c r="M196" s="118" t="s">
        <v>137</v>
      </c>
      <c r="N196" s="105" t="s">
        <v>185</v>
      </c>
      <c r="O196" s="118" t="s">
        <v>145</v>
      </c>
      <c r="P196" s="118" t="s">
        <v>140</v>
      </c>
    </row>
    <row r="197" spans="1:16" s="19" customFormat="1" ht="19.899999999999999" customHeight="1" x14ac:dyDescent="0.35">
      <c r="A197" s="20"/>
      <c r="B197" s="110" t="s">
        <v>706</v>
      </c>
      <c r="C197" s="90" t="s">
        <v>658</v>
      </c>
      <c r="D197" s="108" t="s">
        <v>472</v>
      </c>
      <c r="E197" s="108" t="s">
        <v>36</v>
      </c>
      <c r="F197" s="108" t="s">
        <v>32</v>
      </c>
      <c r="G197" s="111" t="s">
        <v>11</v>
      </c>
      <c r="H197" s="116">
        <v>43344</v>
      </c>
      <c r="I197" s="95">
        <v>43348</v>
      </c>
      <c r="J197" s="117">
        <v>43342</v>
      </c>
      <c r="K197" s="110" t="s">
        <v>710</v>
      </c>
      <c r="L197" s="118">
        <v>60</v>
      </c>
      <c r="M197" s="118" t="s">
        <v>137</v>
      </c>
      <c r="N197" s="105" t="s">
        <v>185</v>
      </c>
      <c r="O197" s="118" t="s">
        <v>145</v>
      </c>
      <c r="P197" s="118" t="s">
        <v>140</v>
      </c>
    </row>
    <row r="198" spans="1:16" s="19" customFormat="1" ht="19.899999999999999" customHeight="1" x14ac:dyDescent="0.35">
      <c r="A198" s="20"/>
      <c r="B198" s="110" t="s">
        <v>706</v>
      </c>
      <c r="C198" s="90" t="s">
        <v>662</v>
      </c>
      <c r="D198" s="108" t="s">
        <v>777</v>
      </c>
      <c r="E198" s="108" t="s">
        <v>36</v>
      </c>
      <c r="F198" s="108" t="s">
        <v>32</v>
      </c>
      <c r="G198" s="111" t="s">
        <v>5</v>
      </c>
      <c r="H198" s="116">
        <v>43344</v>
      </c>
      <c r="I198" s="95">
        <v>43348</v>
      </c>
      <c r="J198" s="117">
        <v>43337</v>
      </c>
      <c r="K198" s="110" t="s">
        <v>712</v>
      </c>
      <c r="L198" s="118">
        <v>500</v>
      </c>
      <c r="M198" s="118" t="s">
        <v>137</v>
      </c>
      <c r="N198" s="105" t="s">
        <v>185</v>
      </c>
      <c r="O198" s="118" t="s">
        <v>145</v>
      </c>
      <c r="P198" s="118" t="s">
        <v>140</v>
      </c>
    </row>
    <row r="199" spans="1:16" s="19" customFormat="1" ht="19.899999999999999" customHeight="1" x14ac:dyDescent="0.35">
      <c r="A199" s="20"/>
      <c r="B199" s="110" t="s">
        <v>706</v>
      </c>
      <c r="C199" s="90" t="s">
        <v>665</v>
      </c>
      <c r="D199" s="108" t="s">
        <v>21</v>
      </c>
      <c r="E199" s="108" t="s">
        <v>36</v>
      </c>
      <c r="F199" s="108" t="s">
        <v>32</v>
      </c>
      <c r="G199" s="111" t="s">
        <v>775</v>
      </c>
      <c r="H199" s="116">
        <v>43344</v>
      </c>
      <c r="I199" s="95">
        <v>43348</v>
      </c>
      <c r="J199" s="117">
        <v>43342</v>
      </c>
      <c r="K199" s="110" t="s">
        <v>714</v>
      </c>
      <c r="L199" s="118">
        <v>64</v>
      </c>
      <c r="M199" s="118" t="s">
        <v>137</v>
      </c>
      <c r="N199" s="105" t="s">
        <v>185</v>
      </c>
      <c r="O199" s="118" t="s">
        <v>145</v>
      </c>
      <c r="P199" s="118" t="s">
        <v>140</v>
      </c>
    </row>
    <row r="200" spans="1:16" s="19" customFormat="1" ht="19.899999999999999" customHeight="1" x14ac:dyDescent="0.35">
      <c r="A200" s="20"/>
      <c r="B200" s="110" t="s">
        <v>706</v>
      </c>
      <c r="C200" s="90" t="s">
        <v>668</v>
      </c>
      <c r="D200" s="108" t="s">
        <v>716</v>
      </c>
      <c r="E200" s="108" t="s">
        <v>36</v>
      </c>
      <c r="F200" s="108" t="s">
        <v>32</v>
      </c>
      <c r="G200" s="111" t="s">
        <v>18</v>
      </c>
      <c r="H200" s="116">
        <v>43344</v>
      </c>
      <c r="I200" s="95">
        <v>43348</v>
      </c>
      <c r="J200" s="117">
        <v>43339</v>
      </c>
      <c r="K200" s="110" t="s">
        <v>717</v>
      </c>
      <c r="L200" s="118">
        <v>650</v>
      </c>
      <c r="M200" s="118" t="s">
        <v>137</v>
      </c>
      <c r="N200" s="105" t="s">
        <v>185</v>
      </c>
      <c r="O200" s="118" t="s">
        <v>145</v>
      </c>
      <c r="P200" s="118" t="s">
        <v>140</v>
      </c>
    </row>
    <row r="201" spans="1:16" s="19" customFormat="1" ht="19.899999999999999" customHeight="1" x14ac:dyDescent="0.35">
      <c r="A201" s="20"/>
      <c r="B201" s="110" t="s">
        <v>706</v>
      </c>
      <c r="C201" s="90" t="s">
        <v>671</v>
      </c>
      <c r="D201" s="108" t="s">
        <v>719</v>
      </c>
      <c r="E201" s="108" t="s">
        <v>36</v>
      </c>
      <c r="F201" s="108" t="s">
        <v>32</v>
      </c>
      <c r="G201" s="111" t="s">
        <v>123</v>
      </c>
      <c r="H201" s="116">
        <v>43344</v>
      </c>
      <c r="I201" s="95">
        <v>43348</v>
      </c>
      <c r="J201" s="117">
        <v>43339</v>
      </c>
      <c r="K201" s="110" t="s">
        <v>720</v>
      </c>
      <c r="L201" s="118">
        <v>375</v>
      </c>
      <c r="M201" s="118" t="s">
        <v>137</v>
      </c>
      <c r="N201" s="105" t="s">
        <v>185</v>
      </c>
      <c r="O201" s="118" t="s">
        <v>145</v>
      </c>
      <c r="P201" s="118" t="s">
        <v>140</v>
      </c>
    </row>
    <row r="202" spans="1:16" s="19" customFormat="1" ht="19.899999999999999" customHeight="1" x14ac:dyDescent="0.35">
      <c r="A202" s="20"/>
      <c r="B202" s="110" t="s">
        <v>706</v>
      </c>
      <c r="C202" s="90" t="s">
        <v>676</v>
      </c>
      <c r="D202" s="108" t="s">
        <v>716</v>
      </c>
      <c r="E202" s="108" t="s">
        <v>36</v>
      </c>
      <c r="F202" s="108" t="s">
        <v>32</v>
      </c>
      <c r="G202" s="111" t="s">
        <v>11</v>
      </c>
      <c r="H202" s="116">
        <v>43344</v>
      </c>
      <c r="I202" s="95">
        <v>43348</v>
      </c>
      <c r="J202" s="117">
        <v>43341</v>
      </c>
      <c r="K202" s="110" t="s">
        <v>722</v>
      </c>
      <c r="L202" s="118">
        <v>85</v>
      </c>
      <c r="M202" s="118" t="s">
        <v>137</v>
      </c>
      <c r="N202" s="105" t="s">
        <v>185</v>
      </c>
      <c r="O202" s="118" t="s">
        <v>145</v>
      </c>
      <c r="P202" s="118" t="s">
        <v>140</v>
      </c>
    </row>
    <row r="203" spans="1:16" s="19" customFormat="1" ht="19.899999999999999" customHeight="1" x14ac:dyDescent="0.35">
      <c r="A203" s="20"/>
      <c r="B203" s="110" t="s">
        <v>706</v>
      </c>
      <c r="C203" s="90" t="s">
        <v>680</v>
      </c>
      <c r="D203" s="108" t="s">
        <v>716</v>
      </c>
      <c r="E203" s="108" t="s">
        <v>36</v>
      </c>
      <c r="F203" s="108" t="s">
        <v>32</v>
      </c>
      <c r="G203" s="111" t="s">
        <v>11</v>
      </c>
      <c r="H203" s="116">
        <v>43344</v>
      </c>
      <c r="I203" s="95">
        <v>43348</v>
      </c>
      <c r="J203" s="117">
        <v>43341</v>
      </c>
      <c r="K203" s="110" t="s">
        <v>724</v>
      </c>
      <c r="L203" s="118">
        <v>100</v>
      </c>
      <c r="M203" s="118" t="s">
        <v>137</v>
      </c>
      <c r="N203" s="105" t="s">
        <v>185</v>
      </c>
      <c r="O203" s="118" t="s">
        <v>145</v>
      </c>
      <c r="P203" s="118" t="s">
        <v>140</v>
      </c>
    </row>
    <row r="204" spans="1:16" s="19" customFormat="1" ht="19.899999999999999" customHeight="1" x14ac:dyDescent="0.35">
      <c r="A204" s="20"/>
      <c r="B204" s="110" t="s">
        <v>706</v>
      </c>
      <c r="C204" s="90" t="s">
        <v>685</v>
      </c>
      <c r="D204" s="108" t="s">
        <v>777</v>
      </c>
      <c r="E204" s="108" t="s">
        <v>36</v>
      </c>
      <c r="F204" s="108" t="s">
        <v>32</v>
      </c>
      <c r="G204" s="111" t="s">
        <v>5</v>
      </c>
      <c r="H204" s="116">
        <v>43344</v>
      </c>
      <c r="I204" s="95">
        <v>43348</v>
      </c>
      <c r="J204" s="117">
        <v>43341</v>
      </c>
      <c r="K204" s="110" t="s">
        <v>726</v>
      </c>
      <c r="L204" s="118">
        <v>500</v>
      </c>
      <c r="M204" s="118" t="s">
        <v>137</v>
      </c>
      <c r="N204" s="105" t="s">
        <v>185</v>
      </c>
      <c r="O204" s="118" t="s">
        <v>145</v>
      </c>
      <c r="P204" s="118" t="s">
        <v>140</v>
      </c>
    </row>
    <row r="205" spans="1:16" s="19" customFormat="1" ht="19.899999999999999" customHeight="1" x14ac:dyDescent="0.35">
      <c r="A205" s="20"/>
      <c r="B205" s="110" t="s">
        <v>706</v>
      </c>
      <c r="C205" s="90" t="s">
        <v>689</v>
      </c>
      <c r="D205" s="108" t="s">
        <v>728</v>
      </c>
      <c r="E205" s="108" t="s">
        <v>36</v>
      </c>
      <c r="F205" s="108" t="s">
        <v>32</v>
      </c>
      <c r="G205" s="111" t="s">
        <v>114</v>
      </c>
      <c r="H205" s="116">
        <v>43344</v>
      </c>
      <c r="I205" s="95">
        <v>43348</v>
      </c>
      <c r="J205" s="117">
        <v>43341</v>
      </c>
      <c r="K205" s="110" t="s">
        <v>729</v>
      </c>
      <c r="L205" s="118">
        <v>500</v>
      </c>
      <c r="M205" s="118" t="s">
        <v>137</v>
      </c>
      <c r="N205" s="105" t="s">
        <v>185</v>
      </c>
      <c r="O205" s="118" t="s">
        <v>687</v>
      </c>
      <c r="P205" s="118" t="s">
        <v>140</v>
      </c>
    </row>
    <row r="206" spans="1:16" s="19" customFormat="1" ht="19.899999999999999" customHeight="1" x14ac:dyDescent="0.35">
      <c r="A206" s="20"/>
      <c r="B206" s="110" t="s">
        <v>706</v>
      </c>
      <c r="C206" s="90" t="s">
        <v>692</v>
      </c>
      <c r="D206" s="108" t="s">
        <v>90</v>
      </c>
      <c r="E206" s="108" t="s">
        <v>36</v>
      </c>
      <c r="F206" s="108" t="s">
        <v>32</v>
      </c>
      <c r="G206" s="111" t="s">
        <v>776</v>
      </c>
      <c r="H206" s="116">
        <v>43344</v>
      </c>
      <c r="I206" s="95">
        <v>43348</v>
      </c>
      <c r="J206" s="117">
        <v>43337</v>
      </c>
      <c r="K206" s="110" t="s">
        <v>124</v>
      </c>
      <c r="L206" s="118">
        <v>10</v>
      </c>
      <c r="M206" s="118" t="s">
        <v>137</v>
      </c>
      <c r="N206" s="105" t="s">
        <v>185</v>
      </c>
      <c r="O206" s="118" t="s">
        <v>124</v>
      </c>
      <c r="P206" s="118" t="s">
        <v>140</v>
      </c>
    </row>
    <row r="207" spans="1:16" s="19" customFormat="1" ht="19.899999999999999" customHeight="1" x14ac:dyDescent="0.35">
      <c r="A207" s="20"/>
      <c r="B207" s="110" t="s">
        <v>706</v>
      </c>
      <c r="C207" s="90" t="s">
        <v>694</v>
      </c>
      <c r="D207" s="108" t="s">
        <v>90</v>
      </c>
      <c r="E207" s="108" t="s">
        <v>36</v>
      </c>
      <c r="F207" s="108" t="s">
        <v>32</v>
      </c>
      <c r="G207" s="111" t="s">
        <v>11</v>
      </c>
      <c r="H207" s="116">
        <v>43344</v>
      </c>
      <c r="I207" s="95">
        <v>43348</v>
      </c>
      <c r="J207" s="117">
        <v>43339</v>
      </c>
      <c r="K207" s="110" t="s">
        <v>124</v>
      </c>
      <c r="L207" s="118">
        <v>193</v>
      </c>
      <c r="M207" s="118" t="s">
        <v>137</v>
      </c>
      <c r="N207" s="105" t="s">
        <v>185</v>
      </c>
      <c r="O207" s="118" t="s">
        <v>124</v>
      </c>
      <c r="P207" s="118" t="s">
        <v>140</v>
      </c>
    </row>
    <row r="208" spans="1:16" s="19" customFormat="1" ht="19.899999999999999" customHeight="1" x14ac:dyDescent="0.35">
      <c r="A208" s="20"/>
      <c r="B208" s="110" t="s">
        <v>654</v>
      </c>
      <c r="C208" s="90" t="s">
        <v>696</v>
      </c>
      <c r="D208" s="132" t="s">
        <v>470</v>
      </c>
      <c r="E208" s="132" t="s">
        <v>443</v>
      </c>
      <c r="F208" s="101" t="s">
        <v>444</v>
      </c>
      <c r="G208" s="133" t="s">
        <v>782</v>
      </c>
      <c r="H208" s="116">
        <v>43344</v>
      </c>
      <c r="I208" s="95">
        <v>43354</v>
      </c>
      <c r="J208" s="117">
        <v>43348</v>
      </c>
      <c r="K208" s="110" t="s">
        <v>656</v>
      </c>
      <c r="L208" s="118">
        <v>348000</v>
      </c>
      <c r="M208" s="118" t="s">
        <v>137</v>
      </c>
      <c r="N208" s="105" t="s">
        <v>185</v>
      </c>
      <c r="O208" s="118" t="s">
        <v>145</v>
      </c>
      <c r="P208" s="118" t="s">
        <v>140</v>
      </c>
    </row>
    <row r="209" spans="1:16" s="19" customFormat="1" ht="19.899999999999999" customHeight="1" x14ac:dyDescent="0.35">
      <c r="A209" s="20"/>
      <c r="B209" s="110" t="s">
        <v>657</v>
      </c>
      <c r="C209" s="90" t="s">
        <v>698</v>
      </c>
      <c r="D209" s="108" t="s">
        <v>659</v>
      </c>
      <c r="E209" s="108" t="s">
        <v>443</v>
      </c>
      <c r="F209" s="133" t="s">
        <v>606</v>
      </c>
      <c r="G209" s="111" t="s">
        <v>784</v>
      </c>
      <c r="H209" s="116">
        <v>43344</v>
      </c>
      <c r="I209" s="95">
        <v>43354</v>
      </c>
      <c r="J209" s="117">
        <v>43348</v>
      </c>
      <c r="K209" s="110" t="s">
        <v>660</v>
      </c>
      <c r="L209" s="118">
        <v>810365.85</v>
      </c>
      <c r="M209" s="118" t="s">
        <v>137</v>
      </c>
      <c r="N209" s="105" t="s">
        <v>185</v>
      </c>
      <c r="O209" s="118" t="s">
        <v>145</v>
      </c>
      <c r="P209" s="118" t="s">
        <v>140</v>
      </c>
    </row>
    <row r="210" spans="1:16" s="19" customFormat="1" ht="19.899999999999999" customHeight="1" x14ac:dyDescent="0.35">
      <c r="A210" s="20"/>
      <c r="B210" s="110" t="s">
        <v>661</v>
      </c>
      <c r="C210" s="90" t="s">
        <v>700</v>
      </c>
      <c r="D210" s="108" t="s">
        <v>914</v>
      </c>
      <c r="E210" s="132" t="s">
        <v>396</v>
      </c>
      <c r="F210" s="133" t="s">
        <v>652</v>
      </c>
      <c r="G210" s="133" t="s">
        <v>785</v>
      </c>
      <c r="H210" s="116">
        <v>43344</v>
      </c>
      <c r="I210" s="95">
        <v>43354</v>
      </c>
      <c r="J210" s="117">
        <v>43350</v>
      </c>
      <c r="K210" s="110" t="s">
        <v>663</v>
      </c>
      <c r="L210" s="118">
        <v>853559.04</v>
      </c>
      <c r="M210" s="118" t="s">
        <v>137</v>
      </c>
      <c r="N210" s="105" t="s">
        <v>185</v>
      </c>
      <c r="O210" s="118" t="s">
        <v>145</v>
      </c>
      <c r="P210" s="118" t="s">
        <v>140</v>
      </c>
    </row>
    <row r="211" spans="1:16" s="19" customFormat="1" ht="19.899999999999999" customHeight="1" x14ac:dyDescent="0.35">
      <c r="A211" s="20"/>
      <c r="B211" s="110" t="s">
        <v>693</v>
      </c>
      <c r="C211" s="90" t="s">
        <v>702</v>
      </c>
      <c r="D211" s="108" t="s">
        <v>87</v>
      </c>
      <c r="E211" s="108" t="s">
        <v>36</v>
      </c>
      <c r="F211" s="108" t="s">
        <v>32</v>
      </c>
      <c r="G211" s="111" t="s">
        <v>18</v>
      </c>
      <c r="H211" s="116">
        <v>43344</v>
      </c>
      <c r="I211" s="95">
        <v>43354</v>
      </c>
      <c r="J211" s="117">
        <v>43346</v>
      </c>
      <c r="K211" s="110" t="s">
        <v>695</v>
      </c>
      <c r="L211" s="118">
        <v>450</v>
      </c>
      <c r="M211" s="118" t="s">
        <v>137</v>
      </c>
      <c r="N211" s="105" t="s">
        <v>185</v>
      </c>
      <c r="O211" s="118" t="s">
        <v>145</v>
      </c>
      <c r="P211" s="118" t="s">
        <v>140</v>
      </c>
    </row>
    <row r="212" spans="1:16" s="19" customFormat="1" ht="19.899999999999999" customHeight="1" x14ac:dyDescent="0.35">
      <c r="A212" s="20"/>
      <c r="B212" s="110" t="s">
        <v>693</v>
      </c>
      <c r="C212" s="90" t="s">
        <v>704</v>
      </c>
      <c r="D212" s="108" t="s">
        <v>88</v>
      </c>
      <c r="E212" s="108" t="s">
        <v>36</v>
      </c>
      <c r="F212" s="108" t="s">
        <v>32</v>
      </c>
      <c r="G212" s="111" t="s">
        <v>11</v>
      </c>
      <c r="H212" s="116">
        <v>43344</v>
      </c>
      <c r="I212" s="95">
        <v>43354</v>
      </c>
      <c r="J212" s="117">
        <v>43349</v>
      </c>
      <c r="K212" s="110" t="s">
        <v>697</v>
      </c>
      <c r="L212" s="118">
        <v>693</v>
      </c>
      <c r="M212" s="118" t="s">
        <v>137</v>
      </c>
      <c r="N212" s="105" t="s">
        <v>185</v>
      </c>
      <c r="O212" s="118" t="s">
        <v>145</v>
      </c>
      <c r="P212" s="118" t="s">
        <v>140</v>
      </c>
    </row>
    <row r="213" spans="1:16" s="19" customFormat="1" ht="19.899999999999999" customHeight="1" x14ac:dyDescent="0.35">
      <c r="A213" s="20"/>
      <c r="B213" s="110" t="s">
        <v>693</v>
      </c>
      <c r="C213" s="90" t="s">
        <v>707</v>
      </c>
      <c r="D213" s="108" t="s">
        <v>21</v>
      </c>
      <c r="E213" s="108" t="s">
        <v>36</v>
      </c>
      <c r="F213" s="108" t="s">
        <v>32</v>
      </c>
      <c r="G213" s="111" t="s">
        <v>775</v>
      </c>
      <c r="H213" s="116">
        <v>43344</v>
      </c>
      <c r="I213" s="95">
        <v>43354</v>
      </c>
      <c r="J213" s="117">
        <v>43349</v>
      </c>
      <c r="K213" s="110" t="s">
        <v>699</v>
      </c>
      <c r="L213" s="118">
        <v>98</v>
      </c>
      <c r="M213" s="118" t="s">
        <v>137</v>
      </c>
      <c r="N213" s="105" t="s">
        <v>185</v>
      </c>
      <c r="O213" s="118" t="s">
        <v>145</v>
      </c>
      <c r="P213" s="118" t="s">
        <v>140</v>
      </c>
    </row>
    <row r="214" spans="1:16" s="19" customFormat="1" ht="19.899999999999999" customHeight="1" x14ac:dyDescent="0.35">
      <c r="A214" s="20"/>
      <c r="B214" s="110" t="s">
        <v>693</v>
      </c>
      <c r="C214" s="90" t="s">
        <v>709</v>
      </c>
      <c r="D214" s="108" t="s">
        <v>21</v>
      </c>
      <c r="E214" s="108" t="s">
        <v>36</v>
      </c>
      <c r="F214" s="108" t="s">
        <v>32</v>
      </c>
      <c r="G214" s="111" t="s">
        <v>775</v>
      </c>
      <c r="H214" s="116">
        <v>43344</v>
      </c>
      <c r="I214" s="95">
        <v>43354</v>
      </c>
      <c r="J214" s="117">
        <v>43349</v>
      </c>
      <c r="K214" s="110" t="s">
        <v>701</v>
      </c>
      <c r="L214" s="118">
        <v>64</v>
      </c>
      <c r="M214" s="118" t="s">
        <v>137</v>
      </c>
      <c r="N214" s="105" t="s">
        <v>185</v>
      </c>
      <c r="O214" s="118" t="s">
        <v>145</v>
      </c>
      <c r="P214" s="118" t="s">
        <v>140</v>
      </c>
    </row>
    <row r="215" spans="1:16" s="19" customFormat="1" ht="19.899999999999999" customHeight="1" x14ac:dyDescent="0.35">
      <c r="A215" s="20"/>
      <c r="B215" s="110" t="s">
        <v>693</v>
      </c>
      <c r="C215" s="90" t="s">
        <v>711</v>
      </c>
      <c r="D215" s="108" t="s">
        <v>88</v>
      </c>
      <c r="E215" s="108" t="s">
        <v>36</v>
      </c>
      <c r="F215" s="108" t="s">
        <v>32</v>
      </c>
      <c r="G215" s="111" t="s">
        <v>11</v>
      </c>
      <c r="H215" s="116">
        <v>43344</v>
      </c>
      <c r="I215" s="95">
        <v>43354</v>
      </c>
      <c r="J215" s="117">
        <v>43349</v>
      </c>
      <c r="K215" s="110" t="s">
        <v>703</v>
      </c>
      <c r="L215" s="118">
        <v>103</v>
      </c>
      <c r="M215" s="118" t="s">
        <v>137</v>
      </c>
      <c r="N215" s="105" t="s">
        <v>185</v>
      </c>
      <c r="O215" s="118" t="s">
        <v>145</v>
      </c>
      <c r="P215" s="118" t="s">
        <v>140</v>
      </c>
    </row>
    <row r="216" spans="1:16" s="19" customFormat="1" ht="19.899999999999999" customHeight="1" x14ac:dyDescent="0.35">
      <c r="A216" s="20"/>
      <c r="B216" s="110" t="s">
        <v>693</v>
      </c>
      <c r="C216" s="90" t="s">
        <v>713</v>
      </c>
      <c r="D216" s="108" t="s">
        <v>469</v>
      </c>
      <c r="E216" s="108" t="s">
        <v>36</v>
      </c>
      <c r="F216" s="108" t="s">
        <v>32</v>
      </c>
      <c r="G216" s="111" t="s">
        <v>11</v>
      </c>
      <c r="H216" s="116">
        <v>43344</v>
      </c>
      <c r="I216" s="95">
        <v>43354</v>
      </c>
      <c r="J216" s="117">
        <v>43347</v>
      </c>
      <c r="K216" s="110" t="s">
        <v>705</v>
      </c>
      <c r="L216" s="118">
        <v>163.5</v>
      </c>
      <c r="M216" s="118" t="s">
        <v>137</v>
      </c>
      <c r="N216" s="105" t="s">
        <v>185</v>
      </c>
      <c r="O216" s="118" t="s">
        <v>145</v>
      </c>
      <c r="P216" s="118" t="s">
        <v>140</v>
      </c>
    </row>
    <row r="217" spans="1:16" s="19" customFormat="1" ht="19.899999999999999" customHeight="1" x14ac:dyDescent="0.35">
      <c r="A217" s="20"/>
      <c r="B217" s="110" t="s">
        <v>664</v>
      </c>
      <c r="C217" s="90" t="s">
        <v>715</v>
      </c>
      <c r="D217" s="108" t="s">
        <v>208</v>
      </c>
      <c r="E217" s="132" t="s">
        <v>443</v>
      </c>
      <c r="F217" s="108" t="s">
        <v>209</v>
      </c>
      <c r="G217" s="133" t="s">
        <v>787</v>
      </c>
      <c r="H217" s="116">
        <v>43344</v>
      </c>
      <c r="I217" s="95">
        <v>43355</v>
      </c>
      <c r="J217" s="117">
        <v>43353</v>
      </c>
      <c r="K217" s="110" t="s">
        <v>666</v>
      </c>
      <c r="L217" s="118">
        <v>56932.51</v>
      </c>
      <c r="M217" s="118" t="s">
        <v>137</v>
      </c>
      <c r="N217" s="105" t="s">
        <v>185</v>
      </c>
      <c r="O217" s="118" t="s">
        <v>145</v>
      </c>
      <c r="P217" s="118" t="s">
        <v>140</v>
      </c>
    </row>
    <row r="218" spans="1:16" s="19" customFormat="1" ht="19.899999999999999" customHeight="1" x14ac:dyDescent="0.35">
      <c r="A218" s="20"/>
      <c r="B218" s="110" t="s">
        <v>667</v>
      </c>
      <c r="C218" s="90" t="s">
        <v>718</v>
      </c>
      <c r="D218" s="108" t="s">
        <v>914</v>
      </c>
      <c r="E218" s="132" t="s">
        <v>396</v>
      </c>
      <c r="F218" s="133" t="s">
        <v>652</v>
      </c>
      <c r="G218" s="133" t="s">
        <v>786</v>
      </c>
      <c r="H218" s="116">
        <v>43344</v>
      </c>
      <c r="I218" s="95">
        <v>43357</v>
      </c>
      <c r="J218" s="117">
        <v>43355</v>
      </c>
      <c r="K218" s="110" t="s">
        <v>669</v>
      </c>
      <c r="L218" s="118">
        <v>174000</v>
      </c>
      <c r="M218" s="118" t="s">
        <v>137</v>
      </c>
      <c r="N218" s="105" t="s">
        <v>185</v>
      </c>
      <c r="O218" s="118" t="s">
        <v>145</v>
      </c>
      <c r="P218" s="118" t="s">
        <v>140</v>
      </c>
    </row>
    <row r="219" spans="1:16" s="19" customFormat="1" ht="19.899999999999999" customHeight="1" x14ac:dyDescent="0.35">
      <c r="A219" s="20"/>
      <c r="B219" s="110" t="s">
        <v>688</v>
      </c>
      <c r="C219" s="90" t="s">
        <v>721</v>
      </c>
      <c r="D219" s="108" t="s">
        <v>690</v>
      </c>
      <c r="E219" s="108" t="s">
        <v>36</v>
      </c>
      <c r="F219" s="108" t="s">
        <v>32</v>
      </c>
      <c r="G219" s="111" t="s">
        <v>5</v>
      </c>
      <c r="H219" s="116">
        <v>43344</v>
      </c>
      <c r="I219" s="95">
        <v>43360</v>
      </c>
      <c r="J219" s="117">
        <v>43354</v>
      </c>
      <c r="K219" s="110" t="s">
        <v>691</v>
      </c>
      <c r="L219" s="118">
        <v>300</v>
      </c>
      <c r="M219" s="118" t="s">
        <v>137</v>
      </c>
      <c r="N219" s="105" t="s">
        <v>185</v>
      </c>
      <c r="O219" s="118" t="s">
        <v>145</v>
      </c>
      <c r="P219" s="118" t="s">
        <v>140</v>
      </c>
    </row>
    <row r="220" spans="1:16" s="19" customFormat="1" ht="19.899999999999999" customHeight="1" x14ac:dyDescent="0.35">
      <c r="A220" s="20"/>
      <c r="B220" s="110" t="s">
        <v>675</v>
      </c>
      <c r="C220" s="90" t="s">
        <v>723</v>
      </c>
      <c r="D220" s="108" t="s">
        <v>115</v>
      </c>
      <c r="E220" s="132" t="s">
        <v>443</v>
      </c>
      <c r="F220" s="108" t="s">
        <v>677</v>
      </c>
      <c r="G220" s="111" t="s">
        <v>781</v>
      </c>
      <c r="H220" s="116">
        <v>43344</v>
      </c>
      <c r="I220" s="95">
        <v>43362</v>
      </c>
      <c r="J220" s="117">
        <v>43357</v>
      </c>
      <c r="K220" s="110" t="s">
        <v>678</v>
      </c>
      <c r="L220" s="118">
        <v>173901.85</v>
      </c>
      <c r="M220" s="118" t="s">
        <v>137</v>
      </c>
      <c r="N220" s="105" t="s">
        <v>185</v>
      </c>
      <c r="O220" s="118" t="s">
        <v>145</v>
      </c>
      <c r="P220" s="118" t="s">
        <v>140</v>
      </c>
    </row>
    <row r="221" spans="1:16" s="19" customFormat="1" ht="19.899999999999999" customHeight="1" x14ac:dyDescent="0.35">
      <c r="A221" s="20"/>
      <c r="B221" s="110" t="s">
        <v>670</v>
      </c>
      <c r="C221" s="90" t="s">
        <v>725</v>
      </c>
      <c r="D221" s="108" t="s">
        <v>115</v>
      </c>
      <c r="E221" s="132" t="s">
        <v>443</v>
      </c>
      <c r="F221" s="108" t="s">
        <v>672</v>
      </c>
      <c r="G221" s="111" t="s">
        <v>673</v>
      </c>
      <c r="H221" s="116">
        <v>43344</v>
      </c>
      <c r="I221" s="95">
        <v>43362</v>
      </c>
      <c r="J221" s="117">
        <v>43357</v>
      </c>
      <c r="K221" s="110" t="s">
        <v>674</v>
      </c>
      <c r="L221" s="118">
        <v>58555.360000000001</v>
      </c>
      <c r="M221" s="118" t="s">
        <v>137</v>
      </c>
      <c r="N221" s="105" t="s">
        <v>185</v>
      </c>
      <c r="O221" s="118" t="s">
        <v>145</v>
      </c>
      <c r="P221" s="118" t="s">
        <v>140</v>
      </c>
    </row>
    <row r="222" spans="1:16" s="19" customFormat="1" ht="20.5" customHeight="1" x14ac:dyDescent="0.35">
      <c r="A222" s="20"/>
      <c r="B222" s="110" t="s">
        <v>684</v>
      </c>
      <c r="C222" s="90" t="s">
        <v>727</v>
      </c>
      <c r="D222" s="108" t="s">
        <v>475</v>
      </c>
      <c r="E222" s="132" t="s">
        <v>443</v>
      </c>
      <c r="F222" s="108" t="s">
        <v>420</v>
      </c>
      <c r="G222" s="111" t="s">
        <v>789</v>
      </c>
      <c r="H222" s="116">
        <v>43344</v>
      </c>
      <c r="I222" s="95">
        <v>43368</v>
      </c>
      <c r="J222" s="117">
        <v>43367</v>
      </c>
      <c r="K222" s="110" t="s">
        <v>686</v>
      </c>
      <c r="L222" s="118">
        <v>23200</v>
      </c>
      <c r="M222" s="118" t="s">
        <v>137</v>
      </c>
      <c r="N222" s="105" t="s">
        <v>185</v>
      </c>
      <c r="O222" s="118" t="s">
        <v>145</v>
      </c>
      <c r="P222" s="118" t="s">
        <v>140</v>
      </c>
    </row>
    <row r="223" spans="1:16" s="19" customFormat="1" ht="19.899999999999999" customHeight="1" x14ac:dyDescent="0.35">
      <c r="A223" s="20"/>
      <c r="B223" s="110" t="s">
        <v>679</v>
      </c>
      <c r="C223" s="90" t="s">
        <v>730</v>
      </c>
      <c r="D223" s="108" t="s">
        <v>681</v>
      </c>
      <c r="E223" s="132" t="s">
        <v>396</v>
      </c>
      <c r="F223" s="108" t="s">
        <v>682</v>
      </c>
      <c r="G223" s="111" t="s">
        <v>790</v>
      </c>
      <c r="H223" s="116">
        <v>43344</v>
      </c>
      <c r="I223" s="95">
        <v>43368</v>
      </c>
      <c r="J223" s="117">
        <v>43367</v>
      </c>
      <c r="K223" s="110" t="s">
        <v>683</v>
      </c>
      <c r="L223" s="118">
        <v>2849301.51</v>
      </c>
      <c r="M223" s="118" t="s">
        <v>137</v>
      </c>
      <c r="N223" s="105" t="s">
        <v>185</v>
      </c>
      <c r="O223" s="118" t="s">
        <v>145</v>
      </c>
      <c r="P223" s="118" t="s">
        <v>140</v>
      </c>
    </row>
    <row r="224" spans="1:16" s="19" customFormat="1" ht="19.899999999999999" customHeight="1" x14ac:dyDescent="0.35">
      <c r="A224" s="20"/>
      <c r="B224" s="110" t="s">
        <v>437</v>
      </c>
      <c r="C224" s="90" t="s">
        <v>731</v>
      </c>
      <c r="D224" s="132" t="s">
        <v>4</v>
      </c>
      <c r="E224" s="91" t="s">
        <v>36</v>
      </c>
      <c r="F224" s="91" t="s">
        <v>613</v>
      </c>
      <c r="G224" s="133" t="s">
        <v>791</v>
      </c>
      <c r="H224" s="116">
        <v>43344</v>
      </c>
      <c r="I224" s="95">
        <v>43357</v>
      </c>
      <c r="J224" s="117">
        <v>43360</v>
      </c>
      <c r="K224" s="110" t="s">
        <v>734</v>
      </c>
      <c r="L224" s="118">
        <v>55609.35</v>
      </c>
      <c r="M224" s="118" t="s">
        <v>137</v>
      </c>
      <c r="N224" s="105" t="s">
        <v>185</v>
      </c>
      <c r="O224" s="118" t="s">
        <v>145</v>
      </c>
      <c r="P224" s="118" t="s">
        <v>140</v>
      </c>
    </row>
    <row r="225" spans="1:16" s="19" customFormat="1" ht="19.899999999999999" customHeight="1" x14ac:dyDescent="0.35">
      <c r="A225" s="20"/>
      <c r="B225" s="110" t="s">
        <v>437</v>
      </c>
      <c r="C225" s="90" t="s">
        <v>732</v>
      </c>
      <c r="D225" s="132" t="s">
        <v>4</v>
      </c>
      <c r="E225" s="91" t="s">
        <v>36</v>
      </c>
      <c r="F225" s="91" t="s">
        <v>613</v>
      </c>
      <c r="G225" s="133" t="s">
        <v>792</v>
      </c>
      <c r="H225" s="116">
        <v>43344</v>
      </c>
      <c r="I225" s="95">
        <v>43370</v>
      </c>
      <c r="J225" s="117">
        <v>43378</v>
      </c>
      <c r="K225" s="110" t="s">
        <v>736</v>
      </c>
      <c r="L225" s="118">
        <v>55609.35</v>
      </c>
      <c r="M225" s="118" t="s">
        <v>137</v>
      </c>
      <c r="N225" s="105" t="s">
        <v>185</v>
      </c>
      <c r="O225" s="118" t="s">
        <v>145</v>
      </c>
      <c r="P225" s="118" t="s">
        <v>140</v>
      </c>
    </row>
    <row r="226" spans="1:16" s="19" customFormat="1" ht="19.899999999999999" customHeight="1" x14ac:dyDescent="0.35">
      <c r="A226" s="20"/>
      <c r="B226" s="110" t="s">
        <v>437</v>
      </c>
      <c r="C226" s="90" t="s">
        <v>733</v>
      </c>
      <c r="D226" s="132" t="s">
        <v>6</v>
      </c>
      <c r="E226" s="108" t="s">
        <v>36</v>
      </c>
      <c r="F226" s="108" t="s">
        <v>35</v>
      </c>
      <c r="G226" s="133" t="s">
        <v>793</v>
      </c>
      <c r="H226" s="116">
        <v>43344</v>
      </c>
      <c r="I226" s="95">
        <v>43357</v>
      </c>
      <c r="J226" s="117">
        <v>43361</v>
      </c>
      <c r="K226" s="110" t="s">
        <v>738</v>
      </c>
      <c r="L226" s="118">
        <v>5700.11</v>
      </c>
      <c r="M226" s="118" t="s">
        <v>137</v>
      </c>
      <c r="N226" s="105" t="s">
        <v>259</v>
      </c>
      <c r="O226" s="118" t="s">
        <v>145</v>
      </c>
      <c r="P226" s="118" t="s">
        <v>140</v>
      </c>
    </row>
    <row r="227" spans="1:16" s="19" customFormat="1" ht="19.899999999999999" customHeight="1" x14ac:dyDescent="0.35">
      <c r="A227" s="20"/>
      <c r="B227" s="110" t="s">
        <v>437</v>
      </c>
      <c r="C227" s="90" t="s">
        <v>735</v>
      </c>
      <c r="D227" s="132" t="s">
        <v>6</v>
      </c>
      <c r="E227" s="108" t="s">
        <v>36</v>
      </c>
      <c r="F227" s="108" t="s">
        <v>35</v>
      </c>
      <c r="G227" s="133" t="s">
        <v>794</v>
      </c>
      <c r="H227" s="116">
        <v>43344</v>
      </c>
      <c r="I227" s="95">
        <v>43370</v>
      </c>
      <c r="J227" s="117">
        <v>43378</v>
      </c>
      <c r="K227" s="110" t="s">
        <v>740</v>
      </c>
      <c r="L227" s="118">
        <f>5700.11+846.44+261.88+412.45+654.69</f>
        <v>7875.57</v>
      </c>
      <c r="M227" s="118" t="s">
        <v>137</v>
      </c>
      <c r="N227" s="105" t="s">
        <v>259</v>
      </c>
      <c r="O227" s="118" t="s">
        <v>145</v>
      </c>
      <c r="P227" s="118" t="s">
        <v>140</v>
      </c>
    </row>
    <row r="228" spans="1:16" s="19" customFormat="1" ht="19.899999999999999" customHeight="1" x14ac:dyDescent="0.35">
      <c r="A228" s="20"/>
      <c r="B228" s="110" t="s">
        <v>437</v>
      </c>
      <c r="C228" s="90" t="s">
        <v>737</v>
      </c>
      <c r="D228" s="91" t="s">
        <v>60</v>
      </c>
      <c r="E228" s="108" t="s">
        <v>38</v>
      </c>
      <c r="F228" s="108" t="s">
        <v>35</v>
      </c>
      <c r="G228" s="133" t="s">
        <v>793</v>
      </c>
      <c r="H228" s="116">
        <v>43344</v>
      </c>
      <c r="I228" s="95">
        <v>43357</v>
      </c>
      <c r="J228" s="117">
        <v>43383</v>
      </c>
      <c r="K228" s="110" t="s">
        <v>742</v>
      </c>
      <c r="L228" s="118">
        <v>5741.48</v>
      </c>
      <c r="M228" s="118" t="s">
        <v>137</v>
      </c>
      <c r="N228" s="105" t="s">
        <v>259</v>
      </c>
      <c r="O228" s="118" t="s">
        <v>145</v>
      </c>
      <c r="P228" s="118" t="s">
        <v>140</v>
      </c>
    </row>
    <row r="229" spans="1:16" s="19" customFormat="1" ht="19.899999999999999" customHeight="1" x14ac:dyDescent="0.35">
      <c r="A229" s="20"/>
      <c r="B229" s="110" t="s">
        <v>437</v>
      </c>
      <c r="C229" s="90" t="s">
        <v>739</v>
      </c>
      <c r="D229" s="91" t="s">
        <v>60</v>
      </c>
      <c r="E229" s="108" t="s">
        <v>38</v>
      </c>
      <c r="F229" s="108" t="s">
        <v>35</v>
      </c>
      <c r="G229" s="133" t="s">
        <v>795</v>
      </c>
      <c r="H229" s="116">
        <v>43344</v>
      </c>
      <c r="I229" s="95">
        <v>43370</v>
      </c>
      <c r="J229" s="117">
        <v>43378</v>
      </c>
      <c r="K229" s="110" t="s">
        <v>744</v>
      </c>
      <c r="L229" s="118">
        <f>5741.48+917.53+455.19+381.59+1137.98</f>
        <v>8633.7699999999986</v>
      </c>
      <c r="M229" s="118" t="s">
        <v>137</v>
      </c>
      <c r="N229" s="105" t="s">
        <v>259</v>
      </c>
      <c r="O229" s="118" t="s">
        <v>145</v>
      </c>
      <c r="P229" s="118" t="s">
        <v>140</v>
      </c>
    </row>
    <row r="230" spans="1:16" s="19" customFormat="1" ht="19.899999999999999" customHeight="1" x14ac:dyDescent="0.35">
      <c r="A230" s="20"/>
      <c r="B230" s="110" t="s">
        <v>437</v>
      </c>
      <c r="C230" s="90" t="s">
        <v>741</v>
      </c>
      <c r="D230" s="132" t="s">
        <v>93</v>
      </c>
      <c r="E230" s="108" t="s">
        <v>36</v>
      </c>
      <c r="F230" s="108" t="s">
        <v>35</v>
      </c>
      <c r="G230" s="133" t="s">
        <v>793</v>
      </c>
      <c r="H230" s="116">
        <v>43344</v>
      </c>
      <c r="I230" s="95">
        <v>43357</v>
      </c>
      <c r="J230" s="117">
        <v>43361</v>
      </c>
      <c r="K230" s="110" t="s">
        <v>746</v>
      </c>
      <c r="L230" s="118">
        <v>5738.59</v>
      </c>
      <c r="M230" s="118" t="s">
        <v>137</v>
      </c>
      <c r="N230" s="105" t="s">
        <v>259</v>
      </c>
      <c r="O230" s="118" t="s">
        <v>145</v>
      </c>
      <c r="P230" s="118" t="s">
        <v>140</v>
      </c>
    </row>
    <row r="231" spans="1:16" s="19" customFormat="1" ht="19.899999999999999" customHeight="1" x14ac:dyDescent="0.35">
      <c r="A231" s="20"/>
      <c r="B231" s="110" t="s">
        <v>437</v>
      </c>
      <c r="C231" s="90" t="s">
        <v>743</v>
      </c>
      <c r="D231" s="132" t="s">
        <v>93</v>
      </c>
      <c r="E231" s="108" t="s">
        <v>36</v>
      </c>
      <c r="F231" s="108" t="s">
        <v>35</v>
      </c>
      <c r="G231" s="133" t="s">
        <v>795</v>
      </c>
      <c r="H231" s="116">
        <v>43344</v>
      </c>
      <c r="I231" s="95">
        <v>43370</v>
      </c>
      <c r="J231" s="117">
        <v>43378</v>
      </c>
      <c r="K231" s="112" t="s">
        <v>748</v>
      </c>
      <c r="L231" s="118">
        <f>5738.59+1137.38+454.96+716.56+1137.39</f>
        <v>9184.8799999999992</v>
      </c>
      <c r="M231" s="118" t="s">
        <v>137</v>
      </c>
      <c r="N231" s="105" t="s">
        <v>259</v>
      </c>
      <c r="O231" s="118" t="s">
        <v>145</v>
      </c>
      <c r="P231" s="118" t="s">
        <v>140</v>
      </c>
    </row>
    <row r="232" spans="1:16" s="19" customFormat="1" ht="19.899999999999999" customHeight="1" x14ac:dyDescent="0.35">
      <c r="A232" s="20"/>
      <c r="B232" s="110" t="s">
        <v>437</v>
      </c>
      <c r="C232" s="90" t="s">
        <v>745</v>
      </c>
      <c r="D232" s="132" t="s">
        <v>556</v>
      </c>
      <c r="E232" s="108" t="s">
        <v>36</v>
      </c>
      <c r="F232" s="108" t="s">
        <v>35</v>
      </c>
      <c r="G232" s="133" t="s">
        <v>793</v>
      </c>
      <c r="H232" s="116">
        <v>43344</v>
      </c>
      <c r="I232" s="95">
        <v>43357</v>
      </c>
      <c r="J232" s="117">
        <v>43361</v>
      </c>
      <c r="K232" s="110" t="s">
        <v>750</v>
      </c>
      <c r="L232" s="118">
        <v>27443.49</v>
      </c>
      <c r="M232" s="118" t="s">
        <v>137</v>
      </c>
      <c r="N232" s="105" t="s">
        <v>259</v>
      </c>
      <c r="O232" s="118" t="s">
        <v>139</v>
      </c>
      <c r="P232" s="118" t="s">
        <v>140</v>
      </c>
    </row>
    <row r="233" spans="1:16" s="19" customFormat="1" ht="19.899999999999999" customHeight="1" x14ac:dyDescent="0.35">
      <c r="A233" s="20"/>
      <c r="B233" s="110" t="s">
        <v>437</v>
      </c>
      <c r="C233" s="90" t="s">
        <v>747</v>
      </c>
      <c r="D233" s="132" t="s">
        <v>556</v>
      </c>
      <c r="E233" s="108" t="s">
        <v>36</v>
      </c>
      <c r="F233" s="108" t="s">
        <v>35</v>
      </c>
      <c r="G233" s="133" t="s">
        <v>795</v>
      </c>
      <c r="H233" s="116">
        <v>43344</v>
      </c>
      <c r="I233" s="95">
        <v>43370</v>
      </c>
      <c r="J233" s="117">
        <v>43378</v>
      </c>
      <c r="K233" s="110" t="s">
        <v>752</v>
      </c>
      <c r="L233" s="118">
        <f>27443.49+4024.47+2304.64+3629.81+5761.6</f>
        <v>43164.01</v>
      </c>
      <c r="M233" s="118" t="s">
        <v>137</v>
      </c>
      <c r="N233" s="105" t="s">
        <v>259</v>
      </c>
      <c r="O233" s="118" t="s">
        <v>139</v>
      </c>
      <c r="P233" s="118" t="s">
        <v>140</v>
      </c>
    </row>
    <row r="234" spans="1:16" s="19" customFormat="1" ht="19.899999999999999" customHeight="1" x14ac:dyDescent="0.35">
      <c r="A234" s="20"/>
      <c r="B234" s="110" t="s">
        <v>437</v>
      </c>
      <c r="C234" s="90" t="s">
        <v>749</v>
      </c>
      <c r="D234" s="132" t="s">
        <v>94</v>
      </c>
      <c r="E234" s="108" t="s">
        <v>36</v>
      </c>
      <c r="F234" s="108" t="s">
        <v>35</v>
      </c>
      <c r="G234" s="133" t="s">
        <v>793</v>
      </c>
      <c r="H234" s="116">
        <v>43344</v>
      </c>
      <c r="I234" s="95">
        <v>43357</v>
      </c>
      <c r="J234" s="117">
        <v>43361</v>
      </c>
      <c r="K234" s="110" t="s">
        <v>754</v>
      </c>
      <c r="L234" s="118">
        <v>11157.63</v>
      </c>
      <c r="M234" s="118" t="s">
        <v>137</v>
      </c>
      <c r="N234" s="105" t="s">
        <v>259</v>
      </c>
      <c r="O234" s="118" t="s">
        <v>145</v>
      </c>
      <c r="P234" s="118" t="s">
        <v>140</v>
      </c>
    </row>
    <row r="235" spans="1:16" s="19" customFormat="1" ht="19.899999999999999" customHeight="1" x14ac:dyDescent="0.35">
      <c r="A235" s="20"/>
      <c r="B235" s="110" t="s">
        <v>437</v>
      </c>
      <c r="C235" s="90" t="s">
        <v>751</v>
      </c>
      <c r="D235" s="132" t="s">
        <v>94</v>
      </c>
      <c r="E235" s="108" t="s">
        <v>36</v>
      </c>
      <c r="F235" s="108" t="s">
        <v>35</v>
      </c>
      <c r="G235" s="133" t="s">
        <v>795</v>
      </c>
      <c r="H235" s="116">
        <v>43344</v>
      </c>
      <c r="I235" s="95">
        <v>43370</v>
      </c>
      <c r="J235" s="117">
        <v>43378</v>
      </c>
      <c r="K235" s="110" t="s">
        <v>756</v>
      </c>
      <c r="L235" s="118">
        <f>11157.63+1865.69+921.57+1451.47+2303.92</f>
        <v>17700.28</v>
      </c>
      <c r="M235" s="118" t="s">
        <v>137</v>
      </c>
      <c r="N235" s="105" t="s">
        <v>259</v>
      </c>
      <c r="O235" s="118" t="s">
        <v>145</v>
      </c>
      <c r="P235" s="118" t="s">
        <v>140</v>
      </c>
    </row>
    <row r="236" spans="1:16" s="19" customFormat="1" ht="19.899999999999999" customHeight="1" x14ac:dyDescent="0.35">
      <c r="A236" s="20"/>
      <c r="B236" s="110" t="s">
        <v>437</v>
      </c>
      <c r="C236" s="90" t="s">
        <v>753</v>
      </c>
      <c r="D236" s="132" t="s">
        <v>95</v>
      </c>
      <c r="E236" s="108" t="s">
        <v>38</v>
      </c>
      <c r="F236" s="108" t="s">
        <v>613</v>
      </c>
      <c r="G236" s="133" t="s">
        <v>796</v>
      </c>
      <c r="H236" s="116">
        <v>43344</v>
      </c>
      <c r="I236" s="95">
        <v>43358</v>
      </c>
      <c r="J236" s="117">
        <v>43361</v>
      </c>
      <c r="K236" s="110" t="s">
        <v>758</v>
      </c>
      <c r="L236" s="118">
        <v>2125.87</v>
      </c>
      <c r="M236" s="118" t="s">
        <v>137</v>
      </c>
      <c r="N236" s="105" t="s">
        <v>185</v>
      </c>
      <c r="O236" s="118" t="s">
        <v>145</v>
      </c>
      <c r="P236" s="118" t="s">
        <v>140</v>
      </c>
    </row>
    <row r="237" spans="1:16" s="19" customFormat="1" ht="19.899999999999999" customHeight="1" x14ac:dyDescent="0.35">
      <c r="A237" s="20"/>
      <c r="B237" s="110" t="s">
        <v>437</v>
      </c>
      <c r="C237" s="90" t="s">
        <v>755</v>
      </c>
      <c r="D237" s="132" t="s">
        <v>128</v>
      </c>
      <c r="E237" s="108" t="s">
        <v>38</v>
      </c>
      <c r="F237" s="108" t="s">
        <v>35</v>
      </c>
      <c r="G237" s="133" t="s">
        <v>793</v>
      </c>
      <c r="H237" s="116">
        <v>43344</v>
      </c>
      <c r="I237" s="95">
        <v>43357</v>
      </c>
      <c r="J237" s="117">
        <v>43361</v>
      </c>
      <c r="K237" s="110" t="s">
        <v>760</v>
      </c>
      <c r="L237" s="118">
        <v>5650.07</v>
      </c>
      <c r="M237" s="118" t="s">
        <v>137</v>
      </c>
      <c r="N237" s="105" t="s">
        <v>259</v>
      </c>
      <c r="O237" s="118" t="s">
        <v>145</v>
      </c>
      <c r="P237" s="118" t="s">
        <v>140</v>
      </c>
    </row>
    <row r="238" spans="1:16" s="19" customFormat="1" ht="19.899999999999999" customHeight="1" x14ac:dyDescent="0.35">
      <c r="A238" s="20"/>
      <c r="B238" s="110" t="s">
        <v>437</v>
      </c>
      <c r="C238" s="90" t="s">
        <v>757</v>
      </c>
      <c r="D238" s="132" t="s">
        <v>128</v>
      </c>
      <c r="E238" s="108" t="s">
        <v>38</v>
      </c>
      <c r="F238" s="108" t="s">
        <v>35</v>
      </c>
      <c r="G238" s="133" t="s">
        <v>795</v>
      </c>
      <c r="H238" s="116">
        <v>43344</v>
      </c>
      <c r="I238" s="95">
        <v>43370</v>
      </c>
      <c r="J238" s="117">
        <v>43378</v>
      </c>
      <c r="K238" s="110" t="s">
        <v>762</v>
      </c>
      <c r="L238" s="118">
        <f>5650.07+1125.59+288.65+454.62+721.62</f>
        <v>8240.5499999999993</v>
      </c>
      <c r="M238" s="118" t="s">
        <v>137</v>
      </c>
      <c r="N238" s="105" t="s">
        <v>259</v>
      </c>
      <c r="O238" s="118" t="s">
        <v>145</v>
      </c>
      <c r="P238" s="118" t="s">
        <v>140</v>
      </c>
    </row>
    <row r="239" spans="1:16" s="19" customFormat="1" ht="19.899999999999999" customHeight="1" x14ac:dyDescent="0.35">
      <c r="A239" s="20"/>
      <c r="B239" s="110" t="s">
        <v>437</v>
      </c>
      <c r="C239" s="90" t="s">
        <v>759</v>
      </c>
      <c r="D239" s="132" t="s">
        <v>647</v>
      </c>
      <c r="E239" s="108" t="s">
        <v>38</v>
      </c>
      <c r="F239" s="108" t="s">
        <v>35</v>
      </c>
      <c r="G239" s="133" t="s">
        <v>793</v>
      </c>
      <c r="H239" s="116">
        <v>43344</v>
      </c>
      <c r="I239" s="95">
        <v>43357</v>
      </c>
      <c r="J239" s="117">
        <v>43361</v>
      </c>
      <c r="K239" s="110" t="s">
        <v>764</v>
      </c>
      <c r="L239" s="118">
        <v>5650.07</v>
      </c>
      <c r="M239" s="118" t="s">
        <v>137</v>
      </c>
      <c r="N239" s="105" t="s">
        <v>259</v>
      </c>
      <c r="O239" s="118" t="s">
        <v>145</v>
      </c>
      <c r="P239" s="118" t="s">
        <v>140</v>
      </c>
    </row>
    <row r="240" spans="1:16" s="19" customFormat="1" ht="19.899999999999999" customHeight="1" x14ac:dyDescent="0.35">
      <c r="A240" s="20"/>
      <c r="B240" s="110" t="s">
        <v>437</v>
      </c>
      <c r="C240" s="90" t="s">
        <v>761</v>
      </c>
      <c r="D240" s="132" t="s">
        <v>647</v>
      </c>
      <c r="E240" s="108" t="s">
        <v>38</v>
      </c>
      <c r="F240" s="108" t="s">
        <v>35</v>
      </c>
      <c r="G240" s="133" t="s">
        <v>795</v>
      </c>
      <c r="H240" s="116">
        <v>43344</v>
      </c>
      <c r="I240" s="95">
        <v>43370</v>
      </c>
      <c r="J240" s="117">
        <v>43378</v>
      </c>
      <c r="K240" s="110" t="s">
        <v>766</v>
      </c>
      <c r="L240" s="118">
        <f>5650.07+1125.61+223.71+352.34+559.27</f>
        <v>7911</v>
      </c>
      <c r="M240" s="118" t="s">
        <v>137</v>
      </c>
      <c r="N240" s="105" t="s">
        <v>259</v>
      </c>
      <c r="O240" s="118" t="s">
        <v>145</v>
      </c>
      <c r="P240" s="118" t="s">
        <v>140</v>
      </c>
    </row>
    <row r="241" spans="1:17" s="19" customFormat="1" ht="19.899999999999999" customHeight="1" x14ac:dyDescent="0.35">
      <c r="A241" s="20"/>
      <c r="B241" s="110" t="s">
        <v>437</v>
      </c>
      <c r="C241" s="90" t="s">
        <v>763</v>
      </c>
      <c r="D241" s="132" t="s">
        <v>92</v>
      </c>
      <c r="E241" s="107" t="s">
        <v>36</v>
      </c>
      <c r="F241" s="108" t="s">
        <v>35</v>
      </c>
      <c r="G241" s="133" t="s">
        <v>793</v>
      </c>
      <c r="H241" s="116">
        <v>43344</v>
      </c>
      <c r="I241" s="95">
        <v>43357</v>
      </c>
      <c r="J241" s="117">
        <v>43361</v>
      </c>
      <c r="K241" s="110" t="s">
        <v>768</v>
      </c>
      <c r="L241" s="118">
        <v>15991.6</v>
      </c>
      <c r="M241" s="118" t="s">
        <v>137</v>
      </c>
      <c r="N241" s="105" t="s">
        <v>259</v>
      </c>
      <c r="O241" s="118" t="s">
        <v>145</v>
      </c>
      <c r="P241" s="118" t="s">
        <v>140</v>
      </c>
    </row>
    <row r="242" spans="1:17" s="19" customFormat="1" ht="19.899999999999999" customHeight="1" x14ac:dyDescent="0.35">
      <c r="A242" s="20"/>
      <c r="B242" s="110" t="s">
        <v>437</v>
      </c>
      <c r="C242" s="90" t="s">
        <v>765</v>
      </c>
      <c r="D242" s="132" t="s">
        <v>92</v>
      </c>
      <c r="E242" s="107" t="s">
        <v>36</v>
      </c>
      <c r="F242" s="108" t="s">
        <v>35</v>
      </c>
      <c r="G242" s="133" t="s">
        <v>794</v>
      </c>
      <c r="H242" s="116">
        <v>43344</v>
      </c>
      <c r="I242" s="95">
        <v>43370</v>
      </c>
      <c r="J242" s="117">
        <v>43378</v>
      </c>
      <c r="K242" s="110" t="s">
        <v>770</v>
      </c>
      <c r="L242" s="118">
        <f>15991.6+2349.59+1231.58+1939.74+3078.95</f>
        <v>24591.460000000006</v>
      </c>
      <c r="M242" s="118" t="s">
        <v>137</v>
      </c>
      <c r="N242" s="105" t="s">
        <v>259</v>
      </c>
      <c r="O242" s="118" t="s">
        <v>145</v>
      </c>
      <c r="P242" s="118" t="s">
        <v>140</v>
      </c>
    </row>
    <row r="243" spans="1:17" s="19" customFormat="1" ht="19.899999999999999" customHeight="1" x14ac:dyDescent="0.35">
      <c r="A243" s="20"/>
      <c r="B243" s="110" t="s">
        <v>437</v>
      </c>
      <c r="C243" s="90" t="s">
        <v>767</v>
      </c>
      <c r="D243" s="108" t="s">
        <v>771</v>
      </c>
      <c r="E243" s="108" t="s">
        <v>443</v>
      </c>
      <c r="F243" s="108" t="s">
        <v>801</v>
      </c>
      <c r="G243" s="133" t="s">
        <v>793</v>
      </c>
      <c r="H243" s="116">
        <v>43344</v>
      </c>
      <c r="I243" s="95">
        <v>43357</v>
      </c>
      <c r="J243" s="117">
        <v>43361</v>
      </c>
      <c r="K243" s="110" t="s">
        <v>772</v>
      </c>
      <c r="L243" s="118">
        <v>5273.36</v>
      </c>
      <c r="M243" s="118" t="s">
        <v>137</v>
      </c>
      <c r="N243" s="105" t="s">
        <v>259</v>
      </c>
      <c r="O243" s="118" t="s">
        <v>145</v>
      </c>
      <c r="P243" s="118" t="s">
        <v>140</v>
      </c>
    </row>
    <row r="244" spans="1:17" s="19" customFormat="1" ht="19.899999999999999" customHeight="1" x14ac:dyDescent="0.35">
      <c r="A244" s="20"/>
      <c r="B244" s="110" t="s">
        <v>437</v>
      </c>
      <c r="C244" s="90" t="s">
        <v>769</v>
      </c>
      <c r="D244" s="108" t="s">
        <v>771</v>
      </c>
      <c r="E244" s="108" t="s">
        <v>443</v>
      </c>
      <c r="F244" s="108" t="s">
        <v>801</v>
      </c>
      <c r="G244" s="133" t="s">
        <v>797</v>
      </c>
      <c r="H244" s="116">
        <v>43344</v>
      </c>
      <c r="I244" s="95">
        <v>43370</v>
      </c>
      <c r="J244" s="117">
        <v>43378</v>
      </c>
      <c r="K244" s="110" t="s">
        <v>773</v>
      </c>
      <c r="L244" s="118">
        <v>5273.36</v>
      </c>
      <c r="M244" s="118" t="s">
        <v>137</v>
      </c>
      <c r="N244" s="105" t="s">
        <v>259</v>
      </c>
      <c r="O244" s="118" t="s">
        <v>145</v>
      </c>
      <c r="P244" s="118" t="s">
        <v>140</v>
      </c>
    </row>
    <row r="245" spans="1:17" s="174" customFormat="1" ht="23.5" customHeight="1" x14ac:dyDescent="0.35">
      <c r="A245" s="145"/>
      <c r="B245" s="110">
        <v>6904</v>
      </c>
      <c r="C245" s="90" t="s">
        <v>804</v>
      </c>
      <c r="D245" s="108" t="s">
        <v>206</v>
      </c>
      <c r="E245" s="108" t="s">
        <v>396</v>
      </c>
      <c r="F245" s="108" t="s">
        <v>207</v>
      </c>
      <c r="G245" s="133" t="s">
        <v>881</v>
      </c>
      <c r="H245" s="116">
        <v>43374</v>
      </c>
      <c r="I245" s="95">
        <v>43374</v>
      </c>
      <c r="J245" s="172">
        <v>43371</v>
      </c>
      <c r="K245" s="110" t="s">
        <v>805</v>
      </c>
      <c r="L245" s="173">
        <v>1618636.48</v>
      </c>
      <c r="M245" s="118" t="s">
        <v>137</v>
      </c>
      <c r="N245" s="105" t="s">
        <v>185</v>
      </c>
      <c r="O245" s="118" t="s">
        <v>145</v>
      </c>
      <c r="P245" s="118" t="s">
        <v>140</v>
      </c>
      <c r="Q245" s="145"/>
    </row>
    <row r="246" spans="1:17" s="174" customFormat="1" ht="23.5" customHeight="1" x14ac:dyDescent="0.35">
      <c r="A246" s="145"/>
      <c r="B246" s="110">
        <v>6905</v>
      </c>
      <c r="C246" s="90" t="s">
        <v>806</v>
      </c>
      <c r="D246" s="108" t="s">
        <v>914</v>
      </c>
      <c r="E246" s="108" t="s">
        <v>396</v>
      </c>
      <c r="F246" s="108" t="s">
        <v>807</v>
      </c>
      <c r="G246" s="133" t="s">
        <v>786</v>
      </c>
      <c r="H246" s="116">
        <v>43374</v>
      </c>
      <c r="I246" s="95">
        <v>43374</v>
      </c>
      <c r="J246" s="172">
        <v>43367</v>
      </c>
      <c r="K246" s="110" t="s">
        <v>808</v>
      </c>
      <c r="L246" s="173">
        <v>403434.52</v>
      </c>
      <c r="M246" s="118" t="s">
        <v>137</v>
      </c>
      <c r="N246" s="105" t="s">
        <v>185</v>
      </c>
      <c r="O246" s="118" t="s">
        <v>145</v>
      </c>
      <c r="P246" s="118" t="s">
        <v>140</v>
      </c>
      <c r="Q246" s="145"/>
    </row>
    <row r="247" spans="1:17" s="174" customFormat="1" ht="23.5" customHeight="1" x14ac:dyDescent="0.35">
      <c r="A247" s="145"/>
      <c r="B247" s="110">
        <v>6918</v>
      </c>
      <c r="C247" s="90" t="s">
        <v>809</v>
      </c>
      <c r="D247" s="108" t="s">
        <v>810</v>
      </c>
      <c r="E247" s="108" t="s">
        <v>443</v>
      </c>
      <c r="F247" s="108" t="s">
        <v>887</v>
      </c>
      <c r="G247" s="111" t="s">
        <v>886</v>
      </c>
      <c r="H247" s="116">
        <v>43374</v>
      </c>
      <c r="I247" s="95">
        <v>43376</v>
      </c>
      <c r="J247" s="172">
        <v>43374</v>
      </c>
      <c r="K247" s="110" t="s">
        <v>811</v>
      </c>
      <c r="L247" s="173">
        <v>158088.14000000001</v>
      </c>
      <c r="M247" s="118" t="s">
        <v>137</v>
      </c>
      <c r="N247" s="105" t="s">
        <v>185</v>
      </c>
      <c r="O247" s="118" t="s">
        <v>145</v>
      </c>
      <c r="P247" s="118" t="s">
        <v>140</v>
      </c>
      <c r="Q247" s="145"/>
    </row>
    <row r="248" spans="1:17" s="174" customFormat="1" ht="23.5" customHeight="1" x14ac:dyDescent="0.35">
      <c r="A248" s="145"/>
      <c r="B248" s="110">
        <v>6917</v>
      </c>
      <c r="C248" s="90" t="s">
        <v>812</v>
      </c>
      <c r="D248" s="107" t="s">
        <v>912</v>
      </c>
      <c r="E248" s="108" t="s">
        <v>396</v>
      </c>
      <c r="F248" s="108" t="s">
        <v>813</v>
      </c>
      <c r="G248" s="111" t="s">
        <v>882</v>
      </c>
      <c r="H248" s="116">
        <v>43374</v>
      </c>
      <c r="I248" s="95">
        <v>43377</v>
      </c>
      <c r="J248" s="172">
        <v>43374</v>
      </c>
      <c r="K248" s="110" t="s">
        <v>814</v>
      </c>
      <c r="L248" s="173">
        <v>8995570.6899999995</v>
      </c>
      <c r="M248" s="118" t="s">
        <v>137</v>
      </c>
      <c r="N248" s="105" t="s">
        <v>185</v>
      </c>
      <c r="O248" s="118" t="s">
        <v>145</v>
      </c>
      <c r="P248" s="118" t="s">
        <v>140</v>
      </c>
      <c r="Q248" s="145"/>
    </row>
    <row r="249" spans="1:17" s="174" customFormat="1" ht="23.5" customHeight="1" x14ac:dyDescent="0.35">
      <c r="A249" s="145"/>
      <c r="B249" s="110">
        <v>6975</v>
      </c>
      <c r="C249" s="90" t="s">
        <v>815</v>
      </c>
      <c r="D249" s="108" t="s">
        <v>64</v>
      </c>
      <c r="E249" s="108" t="s">
        <v>443</v>
      </c>
      <c r="F249" s="108" t="s">
        <v>444</v>
      </c>
      <c r="G249" s="133" t="s">
        <v>888</v>
      </c>
      <c r="H249" s="116">
        <v>43374</v>
      </c>
      <c r="I249" s="95">
        <v>43381</v>
      </c>
      <c r="J249" s="172">
        <v>43374</v>
      </c>
      <c r="K249" s="110" t="s">
        <v>816</v>
      </c>
      <c r="L249" s="173">
        <v>348000</v>
      </c>
      <c r="M249" s="118" t="s">
        <v>137</v>
      </c>
      <c r="N249" s="105" t="s">
        <v>185</v>
      </c>
      <c r="O249" s="118" t="s">
        <v>145</v>
      </c>
      <c r="P249" s="118" t="s">
        <v>140</v>
      </c>
      <c r="Q249" s="145"/>
    </row>
    <row r="250" spans="1:17" s="174" customFormat="1" ht="23.5" customHeight="1" x14ac:dyDescent="0.35">
      <c r="A250" s="145"/>
      <c r="B250" s="110">
        <v>7000</v>
      </c>
      <c r="C250" s="90" t="s">
        <v>817</v>
      </c>
      <c r="D250" s="108" t="s">
        <v>208</v>
      </c>
      <c r="E250" s="132" t="s">
        <v>443</v>
      </c>
      <c r="F250" s="108" t="s">
        <v>209</v>
      </c>
      <c r="G250" s="133" t="s">
        <v>889</v>
      </c>
      <c r="H250" s="116">
        <v>43374</v>
      </c>
      <c r="I250" s="95">
        <v>43383</v>
      </c>
      <c r="J250" s="172">
        <v>43381</v>
      </c>
      <c r="K250" s="110" t="s">
        <v>818</v>
      </c>
      <c r="L250" s="173">
        <v>56932.51</v>
      </c>
      <c r="M250" s="118" t="s">
        <v>137</v>
      </c>
      <c r="N250" s="105" t="s">
        <v>185</v>
      </c>
      <c r="O250" s="118" t="s">
        <v>145</v>
      </c>
      <c r="P250" s="118" t="s">
        <v>140</v>
      </c>
      <c r="Q250" s="145"/>
    </row>
    <row r="251" spans="1:17" s="174" customFormat="1" ht="23.5" customHeight="1" x14ac:dyDescent="0.35">
      <c r="A251" s="145"/>
      <c r="B251" s="110">
        <v>7001</v>
      </c>
      <c r="C251" s="90" t="s">
        <v>819</v>
      </c>
      <c r="D251" s="108" t="s">
        <v>820</v>
      </c>
      <c r="E251" s="108" t="s">
        <v>396</v>
      </c>
      <c r="F251" s="108" t="s">
        <v>395</v>
      </c>
      <c r="G251" s="133" t="s">
        <v>883</v>
      </c>
      <c r="H251" s="116">
        <v>43374</v>
      </c>
      <c r="I251" s="95">
        <v>43383</v>
      </c>
      <c r="J251" s="172">
        <v>43382</v>
      </c>
      <c r="K251" s="110" t="s">
        <v>821</v>
      </c>
      <c r="L251" s="173">
        <v>697398.88</v>
      </c>
      <c r="M251" s="118" t="s">
        <v>137</v>
      </c>
      <c r="N251" s="105" t="s">
        <v>185</v>
      </c>
      <c r="O251" s="118" t="s">
        <v>145</v>
      </c>
      <c r="P251" s="118" t="s">
        <v>140</v>
      </c>
      <c r="Q251" s="145"/>
    </row>
    <row r="252" spans="1:17" s="174" customFormat="1" ht="23.5" customHeight="1" x14ac:dyDescent="0.35">
      <c r="A252" s="145"/>
      <c r="B252" s="110">
        <v>7003</v>
      </c>
      <c r="C252" s="90" t="s">
        <v>822</v>
      </c>
      <c r="D252" s="108" t="s">
        <v>823</v>
      </c>
      <c r="E252" s="108" t="s">
        <v>443</v>
      </c>
      <c r="F252" s="108" t="s">
        <v>913</v>
      </c>
      <c r="G252" s="111" t="s">
        <v>890</v>
      </c>
      <c r="H252" s="116">
        <v>43374</v>
      </c>
      <c r="I252" s="95">
        <v>43383</v>
      </c>
      <c r="J252" s="172">
        <v>43381</v>
      </c>
      <c r="K252" s="110" t="s">
        <v>824</v>
      </c>
      <c r="L252" s="173">
        <v>18560</v>
      </c>
      <c r="M252" s="118" t="s">
        <v>137</v>
      </c>
      <c r="N252" s="105" t="s">
        <v>185</v>
      </c>
      <c r="O252" s="118" t="s">
        <v>145</v>
      </c>
      <c r="P252" s="118" t="s">
        <v>140</v>
      </c>
      <c r="Q252" s="145"/>
    </row>
    <row r="253" spans="1:17" s="174" customFormat="1" ht="23.5" customHeight="1" x14ac:dyDescent="0.35">
      <c r="A253" s="145"/>
      <c r="B253" s="110">
        <v>7092</v>
      </c>
      <c r="C253" s="90" t="s">
        <v>825</v>
      </c>
      <c r="D253" s="107" t="s">
        <v>912</v>
      </c>
      <c r="E253" s="108" t="s">
        <v>396</v>
      </c>
      <c r="F253" s="108" t="s">
        <v>813</v>
      </c>
      <c r="G253" s="111" t="s">
        <v>884</v>
      </c>
      <c r="H253" s="116">
        <v>43374</v>
      </c>
      <c r="I253" s="95">
        <v>43401</v>
      </c>
      <c r="J253" s="172">
        <v>43397</v>
      </c>
      <c r="K253" s="110" t="s">
        <v>826</v>
      </c>
      <c r="L253" s="173">
        <v>193040.45</v>
      </c>
      <c r="M253" s="118" t="s">
        <v>137</v>
      </c>
      <c r="N253" s="105" t="s">
        <v>185</v>
      </c>
      <c r="O253" s="118" t="s">
        <v>145</v>
      </c>
      <c r="P253" s="118" t="s">
        <v>140</v>
      </c>
      <c r="Q253" s="145"/>
    </row>
    <row r="254" spans="1:17" s="174" customFormat="1" ht="23.5" customHeight="1" x14ac:dyDescent="0.35">
      <c r="A254" s="145"/>
      <c r="B254" s="110">
        <v>7091</v>
      </c>
      <c r="C254" s="90" t="s">
        <v>827</v>
      </c>
      <c r="D254" s="108" t="s">
        <v>914</v>
      </c>
      <c r="E254" s="108" t="s">
        <v>396</v>
      </c>
      <c r="F254" s="133" t="s">
        <v>652</v>
      </c>
      <c r="G254" s="133" t="s">
        <v>885</v>
      </c>
      <c r="H254" s="116">
        <v>43374</v>
      </c>
      <c r="I254" s="95">
        <v>43399</v>
      </c>
      <c r="J254" s="172">
        <v>43397</v>
      </c>
      <c r="K254" s="110" t="s">
        <v>828</v>
      </c>
      <c r="L254" s="173">
        <v>353083.98</v>
      </c>
      <c r="M254" s="118" t="s">
        <v>137</v>
      </c>
      <c r="N254" s="105" t="s">
        <v>185</v>
      </c>
      <c r="O254" s="118" t="s">
        <v>145</v>
      </c>
      <c r="P254" s="118" t="s">
        <v>140</v>
      </c>
      <c r="Q254" s="145"/>
    </row>
    <row r="255" spans="1:17" s="174" customFormat="1" ht="23.5" customHeight="1" x14ac:dyDescent="0.35">
      <c r="A255" s="145"/>
      <c r="B255" s="110">
        <v>7117</v>
      </c>
      <c r="C255" s="90" t="s">
        <v>829</v>
      </c>
      <c r="D255" s="108" t="s">
        <v>830</v>
      </c>
      <c r="E255" s="108" t="s">
        <v>443</v>
      </c>
      <c r="F255" s="108" t="s">
        <v>831</v>
      </c>
      <c r="G255" s="111" t="s">
        <v>891</v>
      </c>
      <c r="H255" s="116">
        <v>43374</v>
      </c>
      <c r="I255" s="95">
        <v>43404</v>
      </c>
      <c r="J255" s="172">
        <v>43402</v>
      </c>
      <c r="K255" s="110" t="s">
        <v>832</v>
      </c>
      <c r="L255" s="173">
        <v>23200</v>
      </c>
      <c r="M255" s="118" t="s">
        <v>137</v>
      </c>
      <c r="N255" s="105" t="s">
        <v>185</v>
      </c>
      <c r="O255" s="118" t="s">
        <v>145</v>
      </c>
      <c r="P255" s="118" t="s">
        <v>140</v>
      </c>
      <c r="Q255" s="145"/>
    </row>
    <row r="256" spans="1:17" s="174" customFormat="1" ht="23.5" customHeight="1" x14ac:dyDescent="0.35">
      <c r="A256" s="145"/>
      <c r="B256" s="110">
        <v>7116</v>
      </c>
      <c r="C256" s="90" t="s">
        <v>833</v>
      </c>
      <c r="D256" s="108" t="s">
        <v>830</v>
      </c>
      <c r="E256" s="108" t="s">
        <v>443</v>
      </c>
      <c r="F256" s="108" t="s">
        <v>831</v>
      </c>
      <c r="G256" s="111" t="s">
        <v>892</v>
      </c>
      <c r="H256" s="116">
        <v>43374</v>
      </c>
      <c r="I256" s="95">
        <v>43404</v>
      </c>
      <c r="J256" s="172">
        <v>43402</v>
      </c>
      <c r="K256" s="110" t="s">
        <v>834</v>
      </c>
      <c r="L256" s="173">
        <v>23200</v>
      </c>
      <c r="M256" s="118" t="s">
        <v>137</v>
      </c>
      <c r="N256" s="105" t="s">
        <v>185</v>
      </c>
      <c r="O256" s="118" t="s">
        <v>145</v>
      </c>
      <c r="P256" s="118" t="s">
        <v>140</v>
      </c>
      <c r="Q256" s="145"/>
    </row>
    <row r="257" spans="1:17" s="174" customFormat="1" ht="23.5" customHeight="1" x14ac:dyDescent="0.35">
      <c r="A257" s="145"/>
      <c r="B257" s="110" t="s">
        <v>437</v>
      </c>
      <c r="C257" s="90" t="s">
        <v>835</v>
      </c>
      <c r="D257" s="132" t="s">
        <v>4</v>
      </c>
      <c r="E257" s="91" t="s">
        <v>36</v>
      </c>
      <c r="F257" s="91" t="s">
        <v>613</v>
      </c>
      <c r="G257" s="133" t="s">
        <v>896</v>
      </c>
      <c r="H257" s="116">
        <v>43374</v>
      </c>
      <c r="I257" s="95">
        <v>43385</v>
      </c>
      <c r="J257" s="172">
        <v>43411</v>
      </c>
      <c r="K257" s="110" t="s">
        <v>836</v>
      </c>
      <c r="L257" s="173">
        <v>55609.35</v>
      </c>
      <c r="M257" s="118" t="s">
        <v>137</v>
      </c>
      <c r="N257" s="105" t="s">
        <v>259</v>
      </c>
      <c r="O257" s="118" t="s">
        <v>139</v>
      </c>
      <c r="P257" s="118" t="s">
        <v>140</v>
      </c>
      <c r="Q257" s="145"/>
    </row>
    <row r="258" spans="1:17" s="174" customFormat="1" ht="23.5" customHeight="1" x14ac:dyDescent="0.35">
      <c r="A258" s="145"/>
      <c r="B258" s="110" t="s">
        <v>437</v>
      </c>
      <c r="C258" s="90" t="s">
        <v>837</v>
      </c>
      <c r="D258" s="132" t="s">
        <v>4</v>
      </c>
      <c r="E258" s="91" t="s">
        <v>36</v>
      </c>
      <c r="F258" s="91" t="s">
        <v>613</v>
      </c>
      <c r="G258" s="133" t="s">
        <v>897</v>
      </c>
      <c r="H258" s="116">
        <v>43374</v>
      </c>
      <c r="I258" s="95">
        <v>43404</v>
      </c>
      <c r="J258" s="172">
        <v>43411</v>
      </c>
      <c r="K258" s="110" t="s">
        <v>838</v>
      </c>
      <c r="L258" s="173">
        <v>55609.35</v>
      </c>
      <c r="M258" s="118" t="s">
        <v>137</v>
      </c>
      <c r="N258" s="105" t="s">
        <v>185</v>
      </c>
      <c r="O258" s="118" t="s">
        <v>139</v>
      </c>
      <c r="P258" s="118" t="s">
        <v>140</v>
      </c>
      <c r="Q258" s="145"/>
    </row>
    <row r="259" spans="1:17" s="174" customFormat="1" ht="23.5" customHeight="1" x14ac:dyDescent="0.35">
      <c r="A259" s="145"/>
      <c r="B259" s="110" t="s">
        <v>437</v>
      </c>
      <c r="C259" s="90" t="s">
        <v>839</v>
      </c>
      <c r="D259" s="132" t="s">
        <v>6</v>
      </c>
      <c r="E259" s="108" t="s">
        <v>36</v>
      </c>
      <c r="F259" s="108" t="s">
        <v>35</v>
      </c>
      <c r="G259" s="133" t="s">
        <v>893</v>
      </c>
      <c r="H259" s="116">
        <v>43374</v>
      </c>
      <c r="I259" s="95">
        <v>43386</v>
      </c>
      <c r="J259" s="172">
        <v>43391</v>
      </c>
      <c r="K259" s="175" t="s">
        <v>898</v>
      </c>
      <c r="L259" s="173">
        <v>5700.11</v>
      </c>
      <c r="M259" s="118" t="s">
        <v>137</v>
      </c>
      <c r="N259" s="105" t="s">
        <v>259</v>
      </c>
      <c r="O259" s="118" t="s">
        <v>139</v>
      </c>
      <c r="P259" s="118" t="s">
        <v>140</v>
      </c>
      <c r="Q259" s="145"/>
    </row>
    <row r="260" spans="1:17" s="174" customFormat="1" ht="23.5" customHeight="1" x14ac:dyDescent="0.35">
      <c r="A260" s="145"/>
      <c r="B260" s="110" t="s">
        <v>437</v>
      </c>
      <c r="C260" s="90" t="s">
        <v>840</v>
      </c>
      <c r="D260" s="132" t="s">
        <v>6</v>
      </c>
      <c r="E260" s="108" t="s">
        <v>36</v>
      </c>
      <c r="F260" s="108" t="s">
        <v>35</v>
      </c>
      <c r="G260" s="133" t="s">
        <v>841</v>
      </c>
      <c r="H260" s="116">
        <v>43374</v>
      </c>
      <c r="I260" s="95">
        <v>43404</v>
      </c>
      <c r="J260" s="172">
        <v>43411</v>
      </c>
      <c r="K260" s="110" t="s">
        <v>842</v>
      </c>
      <c r="L260" s="173">
        <f>5700.11+819.14</f>
        <v>6519.25</v>
      </c>
      <c r="M260" s="118" t="s">
        <v>137</v>
      </c>
      <c r="N260" s="105" t="s">
        <v>259</v>
      </c>
      <c r="O260" s="118" t="s">
        <v>139</v>
      </c>
      <c r="P260" s="118" t="s">
        <v>140</v>
      </c>
      <c r="Q260" s="145"/>
    </row>
    <row r="261" spans="1:17" s="174" customFormat="1" ht="23.5" customHeight="1" x14ac:dyDescent="0.35">
      <c r="A261" s="145"/>
      <c r="B261" s="110" t="s">
        <v>437</v>
      </c>
      <c r="C261" s="90" t="s">
        <v>843</v>
      </c>
      <c r="D261" s="132" t="s">
        <v>93</v>
      </c>
      <c r="E261" s="108" t="s">
        <v>36</v>
      </c>
      <c r="F261" s="108" t="s">
        <v>35</v>
      </c>
      <c r="G261" s="133" t="s">
        <v>899</v>
      </c>
      <c r="H261" s="116">
        <v>43374</v>
      </c>
      <c r="I261" s="95">
        <v>43386</v>
      </c>
      <c r="J261" s="172">
        <v>43391</v>
      </c>
      <c r="K261" s="110" t="s">
        <v>844</v>
      </c>
      <c r="L261" s="118">
        <v>5738.59</v>
      </c>
      <c r="M261" s="118" t="s">
        <v>137</v>
      </c>
      <c r="N261" s="105" t="s">
        <v>259</v>
      </c>
      <c r="O261" s="118" t="s">
        <v>139</v>
      </c>
      <c r="P261" s="118" t="s">
        <v>140</v>
      </c>
      <c r="Q261" s="145"/>
    </row>
    <row r="262" spans="1:17" s="174" customFormat="1" ht="23.5" customHeight="1" x14ac:dyDescent="0.35">
      <c r="A262" s="145"/>
      <c r="B262" s="110" t="s">
        <v>437</v>
      </c>
      <c r="C262" s="90" t="s">
        <v>845</v>
      </c>
      <c r="D262" s="132" t="s">
        <v>93</v>
      </c>
      <c r="E262" s="108" t="s">
        <v>36</v>
      </c>
      <c r="F262" s="108" t="s">
        <v>35</v>
      </c>
      <c r="G262" s="133" t="s">
        <v>902</v>
      </c>
      <c r="H262" s="116">
        <v>43374</v>
      </c>
      <c r="I262" s="95">
        <v>43404</v>
      </c>
      <c r="J262" s="172">
        <v>43411</v>
      </c>
      <c r="K262" s="110" t="s">
        <v>846</v>
      </c>
      <c r="L262" s="173">
        <f>5738.59+1100.68</f>
        <v>6839.27</v>
      </c>
      <c r="M262" s="118" t="s">
        <v>137</v>
      </c>
      <c r="N262" s="105" t="s">
        <v>259</v>
      </c>
      <c r="O262" s="118" t="s">
        <v>139</v>
      </c>
      <c r="P262" s="118" t="s">
        <v>140</v>
      </c>
      <c r="Q262" s="145"/>
    </row>
    <row r="263" spans="1:17" s="174" customFormat="1" ht="23.5" customHeight="1" x14ac:dyDescent="0.35">
      <c r="A263" s="145"/>
      <c r="B263" s="110" t="s">
        <v>437</v>
      </c>
      <c r="C263" s="90" t="s">
        <v>847</v>
      </c>
      <c r="D263" s="132" t="s">
        <v>556</v>
      </c>
      <c r="E263" s="108" t="s">
        <v>36</v>
      </c>
      <c r="F263" s="108" t="s">
        <v>35</v>
      </c>
      <c r="G263" s="133" t="s">
        <v>899</v>
      </c>
      <c r="H263" s="116">
        <v>43374</v>
      </c>
      <c r="I263" s="95">
        <v>43386</v>
      </c>
      <c r="J263" s="172">
        <v>43391</v>
      </c>
      <c r="K263" s="112" t="s">
        <v>848</v>
      </c>
      <c r="L263" s="173">
        <v>27443.49</v>
      </c>
      <c r="M263" s="118" t="s">
        <v>137</v>
      </c>
      <c r="N263" s="105" t="s">
        <v>259</v>
      </c>
      <c r="O263" s="118" t="s">
        <v>139</v>
      </c>
      <c r="P263" s="118" t="s">
        <v>140</v>
      </c>
      <c r="Q263" s="145"/>
    </row>
    <row r="264" spans="1:17" s="174" customFormat="1" ht="23.5" customHeight="1" x14ac:dyDescent="0.35">
      <c r="A264" s="145"/>
      <c r="B264" s="110" t="s">
        <v>437</v>
      </c>
      <c r="C264" s="90" t="s">
        <v>849</v>
      </c>
      <c r="D264" s="132" t="s">
        <v>556</v>
      </c>
      <c r="E264" s="108" t="s">
        <v>36</v>
      </c>
      <c r="F264" s="108" t="s">
        <v>35</v>
      </c>
      <c r="G264" s="133" t="s">
        <v>901</v>
      </c>
      <c r="H264" s="116">
        <v>43374</v>
      </c>
      <c r="I264" s="95">
        <v>43404</v>
      </c>
      <c r="J264" s="172">
        <v>43411</v>
      </c>
      <c r="K264" s="110" t="s">
        <v>850</v>
      </c>
      <c r="L264" s="173">
        <f>27443.49+3894.64</f>
        <v>31338.13</v>
      </c>
      <c r="M264" s="118" t="s">
        <v>137</v>
      </c>
      <c r="N264" s="105" t="s">
        <v>259</v>
      </c>
      <c r="O264" s="118" t="s">
        <v>139</v>
      </c>
      <c r="P264" s="118" t="s">
        <v>140</v>
      </c>
      <c r="Q264" s="145"/>
    </row>
    <row r="265" spans="1:17" s="174" customFormat="1" ht="23.5" customHeight="1" x14ac:dyDescent="0.35">
      <c r="A265" s="145"/>
      <c r="B265" s="110" t="s">
        <v>437</v>
      </c>
      <c r="C265" s="90" t="s">
        <v>851</v>
      </c>
      <c r="D265" s="132" t="s">
        <v>94</v>
      </c>
      <c r="E265" s="108" t="s">
        <v>36</v>
      </c>
      <c r="F265" s="108" t="s">
        <v>35</v>
      </c>
      <c r="G265" s="133" t="s">
        <v>899</v>
      </c>
      <c r="H265" s="116">
        <v>43374</v>
      </c>
      <c r="I265" s="95">
        <v>43386</v>
      </c>
      <c r="J265" s="172">
        <v>43391</v>
      </c>
      <c r="K265" s="110" t="s">
        <v>852</v>
      </c>
      <c r="L265" s="118">
        <v>11157.63</v>
      </c>
      <c r="M265" s="118" t="s">
        <v>137</v>
      </c>
      <c r="N265" s="105" t="s">
        <v>259</v>
      </c>
      <c r="O265" s="118" t="s">
        <v>139</v>
      </c>
      <c r="P265" s="118" t="s">
        <v>140</v>
      </c>
      <c r="Q265" s="145"/>
    </row>
    <row r="266" spans="1:17" s="174" customFormat="1" ht="23.5" customHeight="1" x14ac:dyDescent="0.35">
      <c r="A266" s="145"/>
      <c r="B266" s="110" t="s">
        <v>437</v>
      </c>
      <c r="C266" s="90" t="s">
        <v>853</v>
      </c>
      <c r="D266" s="132" t="s">
        <v>94</v>
      </c>
      <c r="E266" s="108" t="s">
        <v>36</v>
      </c>
      <c r="F266" s="108" t="s">
        <v>35</v>
      </c>
      <c r="G266" s="133" t="s">
        <v>900</v>
      </c>
      <c r="H266" s="116">
        <v>43374</v>
      </c>
      <c r="I266" s="95">
        <v>43404</v>
      </c>
      <c r="J266" s="172">
        <v>43411</v>
      </c>
      <c r="K266" s="110" t="s">
        <v>854</v>
      </c>
      <c r="L266" s="173">
        <f>11157.63+1805.51</f>
        <v>12963.14</v>
      </c>
      <c r="M266" s="118" t="s">
        <v>137</v>
      </c>
      <c r="N266" s="105" t="s">
        <v>259</v>
      </c>
      <c r="O266" s="118" t="s">
        <v>139</v>
      </c>
      <c r="P266" s="118" t="s">
        <v>140</v>
      </c>
      <c r="Q266" s="145"/>
    </row>
    <row r="267" spans="1:17" s="174" customFormat="1" ht="23.5" customHeight="1" x14ac:dyDescent="0.35">
      <c r="A267" s="145"/>
      <c r="B267" s="110" t="s">
        <v>437</v>
      </c>
      <c r="C267" s="90" t="s">
        <v>855</v>
      </c>
      <c r="D267" s="132" t="s">
        <v>128</v>
      </c>
      <c r="E267" s="101" t="s">
        <v>38</v>
      </c>
      <c r="F267" s="108" t="s">
        <v>35</v>
      </c>
      <c r="G267" s="133" t="s">
        <v>899</v>
      </c>
      <c r="H267" s="116">
        <v>43374</v>
      </c>
      <c r="I267" s="95">
        <v>43386</v>
      </c>
      <c r="J267" s="172">
        <v>43391</v>
      </c>
      <c r="K267" s="110" t="s">
        <v>856</v>
      </c>
      <c r="L267" s="173">
        <v>5650.07</v>
      </c>
      <c r="M267" s="118" t="s">
        <v>137</v>
      </c>
      <c r="N267" s="105" t="s">
        <v>259</v>
      </c>
      <c r="O267" s="118" t="s">
        <v>139</v>
      </c>
      <c r="P267" s="118" t="s">
        <v>140</v>
      </c>
      <c r="Q267" s="145"/>
    </row>
    <row r="268" spans="1:17" s="174" customFormat="1" ht="23.5" customHeight="1" x14ac:dyDescent="0.35">
      <c r="A268" s="145"/>
      <c r="B268" s="110" t="s">
        <v>437</v>
      </c>
      <c r="C268" s="90" t="s">
        <v>857</v>
      </c>
      <c r="D268" s="132" t="s">
        <v>128</v>
      </c>
      <c r="E268" s="108" t="s">
        <v>38</v>
      </c>
      <c r="F268" s="108" t="s">
        <v>35</v>
      </c>
      <c r="G268" s="133" t="s">
        <v>900</v>
      </c>
      <c r="H268" s="116">
        <v>43374</v>
      </c>
      <c r="I268" s="95">
        <v>43404</v>
      </c>
      <c r="J268" s="117">
        <v>43411</v>
      </c>
      <c r="K268" s="110" t="s">
        <v>858</v>
      </c>
      <c r="L268" s="118">
        <f>5650.07+1089.29</f>
        <v>6739.36</v>
      </c>
      <c r="M268" s="118" t="s">
        <v>137</v>
      </c>
      <c r="N268" s="105" t="s">
        <v>259</v>
      </c>
      <c r="O268" s="118" t="s">
        <v>139</v>
      </c>
      <c r="P268" s="118" t="s">
        <v>140</v>
      </c>
      <c r="Q268" s="145"/>
    </row>
    <row r="269" spans="1:17" s="174" customFormat="1" ht="23.5" customHeight="1" x14ac:dyDescent="0.35">
      <c r="A269" s="145"/>
      <c r="B269" s="110" t="s">
        <v>437</v>
      </c>
      <c r="C269" s="90" t="s">
        <v>859</v>
      </c>
      <c r="D269" s="132" t="s">
        <v>647</v>
      </c>
      <c r="E269" s="108" t="s">
        <v>38</v>
      </c>
      <c r="F269" s="108" t="s">
        <v>35</v>
      </c>
      <c r="G269" s="133" t="s">
        <v>899</v>
      </c>
      <c r="H269" s="116">
        <v>43374</v>
      </c>
      <c r="I269" s="95">
        <v>43386</v>
      </c>
      <c r="J269" s="117">
        <v>43391</v>
      </c>
      <c r="K269" s="110" t="s">
        <v>860</v>
      </c>
      <c r="L269" s="118">
        <v>5650.7</v>
      </c>
      <c r="M269" s="118" t="s">
        <v>137</v>
      </c>
      <c r="N269" s="105" t="s">
        <v>259</v>
      </c>
      <c r="O269" s="118" t="s">
        <v>139</v>
      </c>
      <c r="P269" s="118" t="s">
        <v>140</v>
      </c>
      <c r="Q269" s="145"/>
    </row>
    <row r="270" spans="1:17" s="174" customFormat="1" ht="23.5" customHeight="1" x14ac:dyDescent="0.35">
      <c r="A270" s="145"/>
      <c r="B270" s="110" t="s">
        <v>437</v>
      </c>
      <c r="C270" s="90" t="s">
        <v>861</v>
      </c>
      <c r="D270" s="132" t="s">
        <v>647</v>
      </c>
      <c r="E270" s="108" t="s">
        <v>38</v>
      </c>
      <c r="F270" s="108" t="s">
        <v>35</v>
      </c>
      <c r="G270" s="133" t="s">
        <v>900</v>
      </c>
      <c r="H270" s="116">
        <v>43374</v>
      </c>
      <c r="I270" s="95">
        <v>43404</v>
      </c>
      <c r="J270" s="117">
        <v>43411</v>
      </c>
      <c r="K270" s="110" t="s">
        <v>862</v>
      </c>
      <c r="L270" s="118">
        <f>5650.7+1089.31</f>
        <v>6740.01</v>
      </c>
      <c r="M270" s="118" t="s">
        <v>137</v>
      </c>
      <c r="N270" s="105" t="s">
        <v>259</v>
      </c>
      <c r="O270" s="118" t="s">
        <v>139</v>
      </c>
      <c r="P270" s="118" t="s">
        <v>140</v>
      </c>
      <c r="Q270" s="145"/>
    </row>
    <row r="271" spans="1:17" s="174" customFormat="1" ht="23.5" customHeight="1" x14ac:dyDescent="0.35">
      <c r="A271" s="145"/>
      <c r="B271" s="110" t="s">
        <v>437</v>
      </c>
      <c r="C271" s="90" t="s">
        <v>863</v>
      </c>
      <c r="D271" s="132" t="s">
        <v>771</v>
      </c>
      <c r="E271" s="108" t="s">
        <v>443</v>
      </c>
      <c r="F271" s="108" t="s">
        <v>801</v>
      </c>
      <c r="G271" s="133" t="s">
        <v>893</v>
      </c>
      <c r="H271" s="116">
        <v>43374</v>
      </c>
      <c r="I271" s="95">
        <v>43388</v>
      </c>
      <c r="J271" s="117">
        <v>43391</v>
      </c>
      <c r="K271" s="110" t="s">
        <v>864</v>
      </c>
      <c r="L271" s="118">
        <v>5273.36</v>
      </c>
      <c r="M271" s="118" t="s">
        <v>137</v>
      </c>
      <c r="N271" s="105" t="s">
        <v>259</v>
      </c>
      <c r="O271" s="118" t="s">
        <v>139</v>
      </c>
      <c r="P271" s="118" t="s">
        <v>140</v>
      </c>
      <c r="Q271" s="145"/>
    </row>
    <row r="272" spans="1:17" s="174" customFormat="1" ht="23.5" customHeight="1" x14ac:dyDescent="0.35">
      <c r="A272" s="145"/>
      <c r="B272" s="110" t="s">
        <v>437</v>
      </c>
      <c r="C272" s="90" t="s">
        <v>865</v>
      </c>
      <c r="D272" s="132" t="s">
        <v>771</v>
      </c>
      <c r="E272" s="108" t="s">
        <v>443</v>
      </c>
      <c r="F272" s="108" t="s">
        <v>801</v>
      </c>
      <c r="G272" s="133" t="s">
        <v>894</v>
      </c>
      <c r="H272" s="116">
        <v>43374</v>
      </c>
      <c r="I272" s="95">
        <v>43404</v>
      </c>
      <c r="J272" s="117">
        <v>43411</v>
      </c>
      <c r="K272" s="110" t="s">
        <v>866</v>
      </c>
      <c r="L272" s="118">
        <f>5273.36+1040.81</f>
        <v>6314.17</v>
      </c>
      <c r="M272" s="118" t="s">
        <v>137</v>
      </c>
      <c r="N272" s="105" t="s">
        <v>259</v>
      </c>
      <c r="O272" s="118" t="s">
        <v>139</v>
      </c>
      <c r="P272" s="118" t="s">
        <v>140</v>
      </c>
      <c r="Q272" s="145"/>
    </row>
    <row r="273" spans="1:17" s="174" customFormat="1" ht="23.5" customHeight="1" x14ac:dyDescent="0.35">
      <c r="A273" s="145"/>
      <c r="B273" s="110" t="s">
        <v>437</v>
      </c>
      <c r="C273" s="90" t="s">
        <v>867</v>
      </c>
      <c r="D273" s="132" t="s">
        <v>868</v>
      </c>
      <c r="E273" s="108" t="s">
        <v>443</v>
      </c>
      <c r="F273" s="108" t="s">
        <v>801</v>
      </c>
      <c r="G273" s="133" t="s">
        <v>893</v>
      </c>
      <c r="H273" s="116">
        <v>43374</v>
      </c>
      <c r="I273" s="95">
        <v>43405</v>
      </c>
      <c r="J273" s="117">
        <v>43411</v>
      </c>
      <c r="K273" s="110" t="s">
        <v>871</v>
      </c>
      <c r="L273" s="118">
        <v>3030.28</v>
      </c>
      <c r="M273" s="118" t="s">
        <v>137</v>
      </c>
      <c r="N273" s="105" t="s">
        <v>259</v>
      </c>
      <c r="O273" s="118" t="s">
        <v>139</v>
      </c>
      <c r="P273" s="118" t="s">
        <v>140</v>
      </c>
      <c r="Q273" s="145"/>
    </row>
    <row r="274" spans="1:17" s="174" customFormat="1" ht="23.5" customHeight="1" x14ac:dyDescent="0.35">
      <c r="A274" s="145"/>
      <c r="B274" s="110" t="s">
        <v>437</v>
      </c>
      <c r="C274" s="90" t="s">
        <v>870</v>
      </c>
      <c r="D274" s="132" t="s">
        <v>868</v>
      </c>
      <c r="E274" s="108" t="s">
        <v>443</v>
      </c>
      <c r="F274" s="108" t="s">
        <v>801</v>
      </c>
      <c r="G274" s="133" t="s">
        <v>895</v>
      </c>
      <c r="H274" s="116">
        <v>43374</v>
      </c>
      <c r="I274" s="95">
        <v>43388</v>
      </c>
      <c r="J274" s="117">
        <v>43411</v>
      </c>
      <c r="K274" s="110" t="s">
        <v>869</v>
      </c>
      <c r="L274" s="118">
        <f>5273.36+797.96</f>
        <v>6071.32</v>
      </c>
      <c r="M274" s="118" t="s">
        <v>137</v>
      </c>
      <c r="N274" s="105" t="s">
        <v>259</v>
      </c>
      <c r="O274" s="118" t="s">
        <v>139</v>
      </c>
      <c r="P274" s="118" t="s">
        <v>140</v>
      </c>
      <c r="Q274" s="145"/>
    </row>
    <row r="275" spans="1:17" s="174" customFormat="1" ht="23.5" customHeight="1" x14ac:dyDescent="0.35">
      <c r="A275" s="145"/>
      <c r="B275" s="110" t="s">
        <v>437</v>
      </c>
      <c r="C275" s="90" t="s">
        <v>872</v>
      </c>
      <c r="D275" s="132" t="s">
        <v>92</v>
      </c>
      <c r="E275" s="107" t="s">
        <v>36</v>
      </c>
      <c r="F275" s="108" t="s">
        <v>35</v>
      </c>
      <c r="G275" s="133" t="s">
        <v>899</v>
      </c>
      <c r="H275" s="116">
        <v>43374</v>
      </c>
      <c r="I275" s="95">
        <v>43386</v>
      </c>
      <c r="J275" s="117">
        <v>43391</v>
      </c>
      <c r="K275" s="110" t="s">
        <v>873</v>
      </c>
      <c r="L275" s="118">
        <v>15991.6</v>
      </c>
      <c r="M275" s="118" t="s">
        <v>137</v>
      </c>
      <c r="N275" s="105" t="s">
        <v>259</v>
      </c>
      <c r="O275" s="118" t="s">
        <v>139</v>
      </c>
      <c r="P275" s="118" t="s">
        <v>140</v>
      </c>
      <c r="Q275" s="145"/>
    </row>
    <row r="276" spans="1:17" s="174" customFormat="1" ht="23.5" customHeight="1" x14ac:dyDescent="0.35">
      <c r="A276" s="145"/>
      <c r="B276" s="110" t="s">
        <v>437</v>
      </c>
      <c r="C276" s="90" t="s">
        <v>874</v>
      </c>
      <c r="D276" s="132" t="s">
        <v>92</v>
      </c>
      <c r="E276" s="107" t="s">
        <v>36</v>
      </c>
      <c r="F276" s="108" t="s">
        <v>35</v>
      </c>
      <c r="G276" s="133" t="s">
        <v>900</v>
      </c>
      <c r="H276" s="116">
        <v>43374</v>
      </c>
      <c r="I276" s="95">
        <v>43404</v>
      </c>
      <c r="J276" s="117">
        <v>43411</v>
      </c>
      <c r="K276" s="110" t="s">
        <v>875</v>
      </c>
      <c r="L276" s="118">
        <f>15991.6+2273.79</f>
        <v>18265.39</v>
      </c>
      <c r="M276" s="118" t="s">
        <v>137</v>
      </c>
      <c r="N276" s="105" t="s">
        <v>259</v>
      </c>
      <c r="O276" s="118" t="s">
        <v>139</v>
      </c>
      <c r="P276" s="118" t="s">
        <v>140</v>
      </c>
      <c r="Q276" s="145"/>
    </row>
    <row r="277" spans="1:17" s="174" customFormat="1" ht="23.5" customHeight="1" x14ac:dyDescent="0.35">
      <c r="A277" s="145"/>
      <c r="B277" s="110" t="s">
        <v>437</v>
      </c>
      <c r="C277" s="90" t="s">
        <v>876</v>
      </c>
      <c r="D277" s="132" t="s">
        <v>877</v>
      </c>
      <c r="E277" s="108" t="s">
        <v>38</v>
      </c>
      <c r="F277" s="108" t="s">
        <v>35</v>
      </c>
      <c r="G277" s="133" t="s">
        <v>899</v>
      </c>
      <c r="H277" s="116">
        <v>43374</v>
      </c>
      <c r="I277" s="95">
        <v>43386</v>
      </c>
      <c r="J277" s="117">
        <v>43391</v>
      </c>
      <c r="K277" s="110" t="s">
        <v>878</v>
      </c>
      <c r="L277" s="118">
        <v>5741.48</v>
      </c>
      <c r="M277" s="118" t="s">
        <v>137</v>
      </c>
      <c r="N277" s="105" t="s">
        <v>259</v>
      </c>
      <c r="O277" s="118" t="s">
        <v>139</v>
      </c>
      <c r="P277" s="118" t="s">
        <v>140</v>
      </c>
      <c r="Q277" s="145"/>
    </row>
    <row r="278" spans="1:17" s="174" customFormat="1" ht="23.5" customHeight="1" x14ac:dyDescent="0.35">
      <c r="A278" s="145"/>
      <c r="B278" s="110" t="s">
        <v>437</v>
      </c>
      <c r="C278" s="90" t="s">
        <v>879</v>
      </c>
      <c r="D278" s="132" t="s">
        <v>877</v>
      </c>
      <c r="E278" s="108" t="s">
        <v>38</v>
      </c>
      <c r="F278" s="108" t="s">
        <v>35</v>
      </c>
      <c r="G278" s="133" t="s">
        <v>900</v>
      </c>
      <c r="H278" s="116">
        <v>43374</v>
      </c>
      <c r="I278" s="95">
        <v>43404</v>
      </c>
      <c r="J278" s="117">
        <v>43411</v>
      </c>
      <c r="K278" s="110" t="s">
        <v>880</v>
      </c>
      <c r="L278" s="118">
        <f>5741.48+1101.05</f>
        <v>6842.53</v>
      </c>
      <c r="M278" s="118" t="s">
        <v>137</v>
      </c>
      <c r="N278" s="105" t="s">
        <v>259</v>
      </c>
      <c r="O278" s="118" t="s">
        <v>139</v>
      </c>
      <c r="P278" s="118" t="s">
        <v>140</v>
      </c>
      <c r="Q278" s="145"/>
    </row>
    <row r="279" spans="1:17" s="19" customFormat="1" ht="12" x14ac:dyDescent="0.35">
      <c r="A279" s="20"/>
      <c r="B279" s="143"/>
      <c r="C279" s="144"/>
      <c r="D279" s="145"/>
      <c r="E279" s="145"/>
      <c r="F279" s="145"/>
      <c r="G279" s="146"/>
      <c r="H279" s="147"/>
      <c r="I279" s="148"/>
      <c r="J279" s="149"/>
      <c r="K279" s="143"/>
      <c r="L279" s="150"/>
      <c r="M279" s="150"/>
      <c r="N279" s="151"/>
      <c r="O279" s="150"/>
      <c r="P279" s="150"/>
    </row>
    <row r="280" spans="1:17" ht="10.5" x14ac:dyDescent="0.25">
      <c r="B280" s="1"/>
      <c r="K280" s="25" t="s">
        <v>428</v>
      </c>
      <c r="L280" s="80">
        <f>SUM(L6:L278)</f>
        <v>49512664.710000038</v>
      </c>
    </row>
    <row r="281" spans="1:17" ht="14.5" x14ac:dyDescent="0.35">
      <c r="B281" s="1"/>
      <c r="K281"/>
    </row>
  </sheetData>
  <mergeCells count="3">
    <mergeCell ref="B1:L1"/>
    <mergeCell ref="C4:F4"/>
    <mergeCell ref="D3:N3"/>
  </mergeCells>
  <conditionalFormatting sqref="K245:K278">
    <cfRule type="duplicateValues" dxfId="0" priority="1"/>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showGridLines="0" workbookViewId="0">
      <selection activeCell="F14" sqref="F14"/>
    </sheetView>
  </sheetViews>
  <sheetFormatPr baseColWidth="10" defaultRowHeight="14.5" x14ac:dyDescent="0.35"/>
  <cols>
    <col min="2" max="2" width="45.1796875" customWidth="1"/>
    <col min="3" max="3" width="15" style="83" bestFit="1" customWidth="1"/>
    <col min="4" max="4" width="15.7265625" customWidth="1"/>
    <col min="5" max="5" width="12.81640625" customWidth="1"/>
    <col min="6" max="6" width="19.1796875" customWidth="1"/>
    <col min="7" max="7" width="18.54296875" style="78" customWidth="1"/>
    <col min="8" max="8" width="11.453125" style="79"/>
    <col min="9" max="9" width="39.81640625" customWidth="1"/>
  </cols>
  <sheetData>
    <row r="1" spans="1:9" x14ac:dyDescent="0.35">
      <c r="A1" s="64"/>
      <c r="B1" s="65"/>
      <c r="C1" s="81"/>
      <c r="D1" s="64"/>
      <c r="E1" s="64"/>
      <c r="F1" s="64"/>
      <c r="G1" s="66"/>
      <c r="H1" s="67"/>
      <c r="I1" s="64"/>
    </row>
    <row r="2" spans="1:9" x14ac:dyDescent="0.35">
      <c r="A2" s="64"/>
      <c r="B2" s="65"/>
      <c r="C2" s="81"/>
      <c r="D2" s="64"/>
      <c r="E2" s="64"/>
      <c r="F2" s="64"/>
      <c r="G2" s="66"/>
      <c r="H2" s="67"/>
      <c r="I2" s="64"/>
    </row>
    <row r="3" spans="1:9" x14ac:dyDescent="0.35">
      <c r="A3" s="64"/>
      <c r="B3" s="179" t="s">
        <v>909</v>
      </c>
      <c r="C3" s="179"/>
      <c r="D3" s="180"/>
      <c r="E3" s="180"/>
      <c r="F3" s="180"/>
      <c r="G3" s="180"/>
      <c r="H3" s="180"/>
      <c r="I3" s="64"/>
    </row>
    <row r="4" spans="1:9" x14ac:dyDescent="0.35">
      <c r="A4" s="64"/>
      <c r="B4" s="180"/>
      <c r="C4" s="180"/>
      <c r="D4" s="180"/>
      <c r="E4" s="180"/>
      <c r="F4" s="180"/>
      <c r="G4" s="180"/>
      <c r="H4" s="180"/>
      <c r="I4" s="64"/>
    </row>
    <row r="5" spans="1:9" x14ac:dyDescent="0.35">
      <c r="A5" s="64"/>
      <c r="B5" s="180"/>
      <c r="C5" s="180"/>
      <c r="D5" s="180"/>
      <c r="E5" s="180"/>
      <c r="F5" s="180"/>
      <c r="G5" s="180"/>
      <c r="H5" s="180"/>
      <c r="I5" s="64"/>
    </row>
    <row r="6" spans="1:9" x14ac:dyDescent="0.35">
      <c r="A6" s="64"/>
      <c r="B6" s="180"/>
      <c r="C6" s="180"/>
      <c r="D6" s="180"/>
      <c r="E6" s="180"/>
      <c r="F6" s="180"/>
      <c r="G6" s="180"/>
      <c r="H6" s="180"/>
      <c r="I6" s="64"/>
    </row>
    <row r="7" spans="1:9" x14ac:dyDescent="0.35">
      <c r="A7" s="64"/>
      <c r="B7" s="64"/>
      <c r="C7" s="82"/>
      <c r="D7" s="64"/>
      <c r="E7" s="64"/>
      <c r="F7" s="64"/>
      <c r="G7" s="66"/>
      <c r="H7" s="67"/>
      <c r="I7" s="64"/>
    </row>
    <row r="8" spans="1:9" s="72" customFormat="1" ht="25" x14ac:dyDescent="0.35">
      <c r="A8" s="68"/>
      <c r="B8" s="69" t="s">
        <v>31</v>
      </c>
      <c r="C8" s="69" t="s">
        <v>429</v>
      </c>
      <c r="D8" s="69" t="s">
        <v>398</v>
      </c>
      <c r="E8" s="69" t="s">
        <v>399</v>
      </c>
      <c r="F8" s="70" t="s">
        <v>400</v>
      </c>
      <c r="G8" s="71" t="s">
        <v>401</v>
      </c>
      <c r="H8" s="69" t="s">
        <v>402</v>
      </c>
      <c r="I8" s="69" t="s">
        <v>403</v>
      </c>
    </row>
    <row r="9" spans="1:9" s="76" customFormat="1" x14ac:dyDescent="0.35">
      <c r="A9" s="64"/>
      <c r="B9" s="73" t="s">
        <v>404</v>
      </c>
      <c r="C9" s="74">
        <v>43179</v>
      </c>
      <c r="D9" s="74">
        <v>43182</v>
      </c>
      <c r="E9" s="75">
        <v>73</v>
      </c>
      <c r="F9" s="156" t="s">
        <v>405</v>
      </c>
      <c r="G9" s="140">
        <v>2087186.14</v>
      </c>
      <c r="H9" s="75">
        <v>5737</v>
      </c>
      <c r="I9" s="181" t="s">
        <v>406</v>
      </c>
    </row>
    <row r="10" spans="1:9" s="76" customFormat="1" x14ac:dyDescent="0.35">
      <c r="A10" s="64"/>
      <c r="B10" s="73" t="s">
        <v>407</v>
      </c>
      <c r="C10" s="74">
        <v>43173</v>
      </c>
      <c r="D10" s="74">
        <v>43182</v>
      </c>
      <c r="E10" s="75">
        <v>74</v>
      </c>
      <c r="F10" s="156" t="s">
        <v>405</v>
      </c>
      <c r="G10" s="140">
        <v>6662926.1600000001</v>
      </c>
      <c r="H10" s="75">
        <v>5737</v>
      </c>
      <c r="I10" s="181"/>
    </row>
    <row r="11" spans="1:9" s="76" customFormat="1" x14ac:dyDescent="0.35">
      <c r="A11" s="64"/>
      <c r="B11" s="182" t="s">
        <v>408</v>
      </c>
      <c r="C11" s="183">
        <v>43202</v>
      </c>
      <c r="D11" s="185">
        <v>43208</v>
      </c>
      <c r="E11" s="186">
        <v>81</v>
      </c>
      <c r="F11" s="156" t="s">
        <v>409</v>
      </c>
      <c r="G11" s="140">
        <v>1223657.3899999999</v>
      </c>
      <c r="H11" s="75">
        <v>5737</v>
      </c>
      <c r="I11" s="187" t="s">
        <v>410</v>
      </c>
    </row>
    <row r="12" spans="1:9" s="76" customFormat="1" x14ac:dyDescent="0.35">
      <c r="A12" s="64"/>
      <c r="B12" s="182"/>
      <c r="C12" s="184"/>
      <c r="D12" s="185"/>
      <c r="E12" s="186"/>
      <c r="F12" s="156" t="s">
        <v>411</v>
      </c>
      <c r="G12" s="141">
        <v>8750112.3000000007</v>
      </c>
      <c r="H12" s="75">
        <v>5737</v>
      </c>
      <c r="I12" s="188"/>
    </row>
    <row r="13" spans="1:9" s="76" customFormat="1" x14ac:dyDescent="0.35">
      <c r="A13" s="64"/>
      <c r="B13" s="73" t="s">
        <v>412</v>
      </c>
      <c r="C13" s="74">
        <v>43193</v>
      </c>
      <c r="D13" s="74">
        <v>43220</v>
      </c>
      <c r="E13" s="75">
        <v>85</v>
      </c>
      <c r="F13" s="156" t="s">
        <v>413</v>
      </c>
      <c r="G13" s="140">
        <v>17000000</v>
      </c>
      <c r="H13" s="75">
        <v>5737</v>
      </c>
      <c r="I13" s="77" t="s">
        <v>414</v>
      </c>
    </row>
    <row r="14" spans="1:9" s="76" customFormat="1" x14ac:dyDescent="0.35">
      <c r="A14" s="64"/>
      <c r="B14" s="73" t="s">
        <v>415</v>
      </c>
      <c r="C14" s="74">
        <v>43193</v>
      </c>
      <c r="D14" s="74">
        <v>43220</v>
      </c>
      <c r="E14" s="75">
        <v>86</v>
      </c>
      <c r="F14" s="156" t="s">
        <v>413</v>
      </c>
      <c r="G14" s="140">
        <v>12810000</v>
      </c>
      <c r="H14" s="75">
        <v>5737</v>
      </c>
      <c r="I14" s="77" t="s">
        <v>414</v>
      </c>
    </row>
    <row r="15" spans="1:9" x14ac:dyDescent="0.35">
      <c r="A15" s="64"/>
      <c r="B15" s="73" t="s">
        <v>416</v>
      </c>
      <c r="C15" s="74">
        <v>43241</v>
      </c>
      <c r="D15" s="74">
        <v>43250</v>
      </c>
      <c r="E15" s="75">
        <v>146</v>
      </c>
      <c r="F15" s="156" t="s">
        <v>417</v>
      </c>
      <c r="G15" s="140">
        <v>5934030.6299999999</v>
      </c>
      <c r="H15" s="75">
        <v>3591</v>
      </c>
      <c r="I15" s="77" t="s">
        <v>418</v>
      </c>
    </row>
    <row r="16" spans="1:9" x14ac:dyDescent="0.35">
      <c r="A16" s="64"/>
      <c r="B16" s="73" t="s">
        <v>419</v>
      </c>
      <c r="C16" s="74">
        <v>43248</v>
      </c>
      <c r="D16" s="74">
        <v>43250</v>
      </c>
      <c r="E16" s="75">
        <v>147</v>
      </c>
      <c r="F16" s="156" t="s">
        <v>417</v>
      </c>
      <c r="G16" s="140">
        <v>5056143.71</v>
      </c>
      <c r="H16" s="75">
        <v>3591</v>
      </c>
      <c r="I16" s="77" t="s">
        <v>418</v>
      </c>
    </row>
    <row r="17" spans="1:9" x14ac:dyDescent="0.35">
      <c r="A17" s="64"/>
      <c r="B17" s="73" t="s">
        <v>420</v>
      </c>
      <c r="C17" s="74">
        <v>43244</v>
      </c>
      <c r="D17" s="74">
        <v>43250</v>
      </c>
      <c r="E17" s="75">
        <v>148</v>
      </c>
      <c r="F17" s="156" t="s">
        <v>421</v>
      </c>
      <c r="G17" s="140">
        <v>1750500</v>
      </c>
      <c r="H17" s="75">
        <v>3591</v>
      </c>
      <c r="I17" s="77" t="s">
        <v>418</v>
      </c>
    </row>
    <row r="18" spans="1:9" x14ac:dyDescent="0.35">
      <c r="A18" s="64"/>
      <c r="B18" s="73" t="s">
        <v>422</v>
      </c>
      <c r="C18" s="74">
        <v>43250</v>
      </c>
      <c r="D18" s="74">
        <v>43257</v>
      </c>
      <c r="E18" s="75">
        <v>152</v>
      </c>
      <c r="F18" s="156" t="s">
        <v>423</v>
      </c>
      <c r="G18" s="140">
        <v>16094242.460000001</v>
      </c>
      <c r="H18" s="75">
        <v>3591</v>
      </c>
      <c r="I18" s="75" t="s">
        <v>430</v>
      </c>
    </row>
    <row r="19" spans="1:9" x14ac:dyDescent="0.35">
      <c r="A19" s="64"/>
      <c r="B19" s="73" t="s">
        <v>424</v>
      </c>
      <c r="C19" s="74">
        <v>43267</v>
      </c>
      <c r="D19" s="74">
        <v>43270</v>
      </c>
      <c r="E19" s="75">
        <v>156</v>
      </c>
      <c r="F19" s="156" t="s">
        <v>423</v>
      </c>
      <c r="G19" s="142">
        <v>3294742.78</v>
      </c>
      <c r="H19" s="75">
        <v>3591</v>
      </c>
      <c r="I19" s="75" t="s">
        <v>430</v>
      </c>
    </row>
    <row r="20" spans="1:9" x14ac:dyDescent="0.35">
      <c r="A20" s="64"/>
      <c r="B20" s="73" t="s">
        <v>425</v>
      </c>
      <c r="C20" s="74">
        <v>43267</v>
      </c>
      <c r="D20" s="74">
        <v>43270</v>
      </c>
      <c r="E20" s="75">
        <v>157</v>
      </c>
      <c r="F20" s="156" t="s">
        <v>423</v>
      </c>
      <c r="G20" s="142">
        <v>4271729.4000000004</v>
      </c>
      <c r="H20" s="75">
        <v>3591</v>
      </c>
      <c r="I20" s="75" t="s">
        <v>430</v>
      </c>
    </row>
    <row r="21" spans="1:9" x14ac:dyDescent="0.35">
      <c r="A21" s="64"/>
      <c r="B21" s="73" t="s">
        <v>426</v>
      </c>
      <c r="C21" s="74">
        <v>43266</v>
      </c>
      <c r="D21" s="74">
        <v>43272</v>
      </c>
      <c r="E21" s="75">
        <v>159</v>
      </c>
      <c r="F21" s="156">
        <v>43346</v>
      </c>
      <c r="G21" s="142">
        <v>2978687.07</v>
      </c>
      <c r="H21" s="75">
        <v>5737</v>
      </c>
      <c r="I21" s="75" t="s">
        <v>414</v>
      </c>
    </row>
    <row r="22" spans="1:9" x14ac:dyDescent="0.35">
      <c r="A22" s="64"/>
      <c r="B22" s="73" t="s">
        <v>427</v>
      </c>
      <c r="C22" s="74">
        <v>43263</v>
      </c>
      <c r="D22" s="74">
        <v>43272</v>
      </c>
      <c r="E22" s="75">
        <v>160</v>
      </c>
      <c r="F22" s="156" t="s">
        <v>423</v>
      </c>
      <c r="G22" s="142">
        <v>8247322.5599999996</v>
      </c>
      <c r="H22" s="75">
        <v>3591</v>
      </c>
      <c r="I22" s="75" t="s">
        <v>430</v>
      </c>
    </row>
    <row r="23" spans="1:9" x14ac:dyDescent="0.35">
      <c r="B23" s="73" t="s">
        <v>431</v>
      </c>
      <c r="C23" s="74">
        <v>43285</v>
      </c>
      <c r="D23" s="74">
        <v>43287</v>
      </c>
      <c r="E23" s="75">
        <v>213</v>
      </c>
      <c r="F23" s="156" t="s">
        <v>432</v>
      </c>
      <c r="G23" s="142">
        <v>23817035.550000001</v>
      </c>
      <c r="H23" s="75">
        <v>3591</v>
      </c>
      <c r="I23" s="75" t="s">
        <v>433</v>
      </c>
    </row>
    <row r="24" spans="1:9" x14ac:dyDescent="0.35">
      <c r="A24" s="76"/>
      <c r="B24" s="73" t="s">
        <v>434</v>
      </c>
      <c r="C24" s="74">
        <v>43285</v>
      </c>
      <c r="D24" s="74">
        <v>43287</v>
      </c>
      <c r="E24" s="75">
        <v>210</v>
      </c>
      <c r="F24" s="156" t="s">
        <v>432</v>
      </c>
      <c r="G24" s="142">
        <v>3379080.52</v>
      </c>
      <c r="H24" s="75">
        <v>3591</v>
      </c>
      <c r="I24" s="75" t="s">
        <v>433</v>
      </c>
    </row>
    <row r="25" spans="1:9" x14ac:dyDescent="0.35">
      <c r="B25" s="73" t="s">
        <v>435</v>
      </c>
      <c r="C25" s="74">
        <v>43285</v>
      </c>
      <c r="D25" s="74">
        <v>43287</v>
      </c>
      <c r="E25" s="75">
        <v>211</v>
      </c>
      <c r="F25" s="156">
        <v>43293</v>
      </c>
      <c r="G25" s="142">
        <v>714332.99</v>
      </c>
      <c r="H25" s="75">
        <v>3591</v>
      </c>
      <c r="I25" s="75" t="s">
        <v>433</v>
      </c>
    </row>
    <row r="26" spans="1:9" x14ac:dyDescent="0.35">
      <c r="B26" s="129" t="s">
        <v>436</v>
      </c>
      <c r="C26" s="130">
        <v>43285</v>
      </c>
      <c r="D26" s="130">
        <v>43287</v>
      </c>
      <c r="E26" s="131">
        <v>212</v>
      </c>
      <c r="F26" s="156">
        <v>43293</v>
      </c>
      <c r="G26" s="142">
        <v>2275716.86</v>
      </c>
      <c r="H26" s="131">
        <v>3591</v>
      </c>
      <c r="I26" s="131" t="s">
        <v>433</v>
      </c>
    </row>
    <row r="27" spans="1:9" x14ac:dyDescent="0.35">
      <c r="B27" s="129" t="s">
        <v>648</v>
      </c>
      <c r="C27" s="130">
        <v>43327</v>
      </c>
      <c r="D27" s="130">
        <v>43336</v>
      </c>
      <c r="E27" s="131">
        <v>268</v>
      </c>
      <c r="F27" s="156">
        <v>43346</v>
      </c>
      <c r="G27" s="142">
        <v>6518984.6399999997</v>
      </c>
      <c r="H27" s="157">
        <v>5737</v>
      </c>
      <c r="I27" s="131" t="s">
        <v>414</v>
      </c>
    </row>
    <row r="28" spans="1:9" x14ac:dyDescent="0.35">
      <c r="B28" s="155" t="s">
        <v>649</v>
      </c>
      <c r="C28" s="156">
        <v>43327</v>
      </c>
      <c r="D28" s="156">
        <v>43336</v>
      </c>
      <c r="E28" s="157">
        <v>269</v>
      </c>
      <c r="F28" s="156">
        <v>43346</v>
      </c>
      <c r="G28" s="142">
        <v>949767.17</v>
      </c>
      <c r="H28" s="157">
        <v>5737</v>
      </c>
      <c r="I28" s="157" t="s">
        <v>414</v>
      </c>
    </row>
    <row r="29" spans="1:9" x14ac:dyDescent="0.35">
      <c r="B29" s="158" t="s">
        <v>798</v>
      </c>
      <c r="C29" s="156">
        <v>43356</v>
      </c>
      <c r="D29" s="156">
        <v>43356</v>
      </c>
      <c r="E29" s="157">
        <v>324</v>
      </c>
      <c r="F29" s="170">
        <v>43743</v>
      </c>
      <c r="G29" s="159">
        <v>21737913.07</v>
      </c>
      <c r="H29" s="157" t="s">
        <v>414</v>
      </c>
      <c r="I29" s="157" t="s">
        <v>414</v>
      </c>
    </row>
    <row r="30" spans="1:9" x14ac:dyDescent="0.35">
      <c r="B30" s="169" t="s">
        <v>799</v>
      </c>
      <c r="C30" s="170">
        <v>43356</v>
      </c>
      <c r="D30" s="170">
        <v>43356</v>
      </c>
      <c r="E30" s="171">
        <v>325</v>
      </c>
      <c r="F30" s="170">
        <v>43743</v>
      </c>
      <c r="G30" s="159">
        <v>2998523.56</v>
      </c>
      <c r="H30" s="171" t="s">
        <v>414</v>
      </c>
      <c r="I30" s="171" t="s">
        <v>414</v>
      </c>
    </row>
    <row r="31" spans="1:9" x14ac:dyDescent="0.35">
      <c r="B31" s="169" t="s">
        <v>903</v>
      </c>
      <c r="C31" s="170">
        <v>43392</v>
      </c>
      <c r="D31" s="170">
        <v>43760</v>
      </c>
      <c r="E31" s="171">
        <v>369</v>
      </c>
      <c r="F31" s="170">
        <v>43403</v>
      </c>
      <c r="G31" s="159">
        <v>5376096.2599999998</v>
      </c>
      <c r="H31" s="171" t="s">
        <v>414</v>
      </c>
      <c r="I31" s="171" t="s">
        <v>414</v>
      </c>
    </row>
    <row r="32" spans="1:9" x14ac:dyDescent="0.35">
      <c r="B32" s="169" t="s">
        <v>904</v>
      </c>
      <c r="C32" s="170">
        <v>43397</v>
      </c>
      <c r="D32" s="170">
        <v>43398</v>
      </c>
      <c r="E32" s="171">
        <v>370</v>
      </c>
      <c r="F32" s="170">
        <v>43403</v>
      </c>
      <c r="G32" s="159">
        <v>12925879.07</v>
      </c>
      <c r="H32" s="171" t="s">
        <v>414</v>
      </c>
      <c r="I32" s="171" t="s">
        <v>414</v>
      </c>
    </row>
    <row r="33" spans="2:9" x14ac:dyDescent="0.35">
      <c r="B33" s="169" t="s">
        <v>905</v>
      </c>
      <c r="C33" s="170">
        <v>43397</v>
      </c>
      <c r="D33" s="170">
        <v>43398</v>
      </c>
      <c r="E33" s="171">
        <v>371</v>
      </c>
      <c r="F33" s="170">
        <v>43403</v>
      </c>
      <c r="G33" s="159">
        <v>1930197.53</v>
      </c>
      <c r="H33" s="171" t="s">
        <v>414</v>
      </c>
      <c r="I33" s="171" t="s">
        <v>414</v>
      </c>
    </row>
    <row r="34" spans="2:9" x14ac:dyDescent="0.35">
      <c r="B34" s="169" t="s">
        <v>906</v>
      </c>
      <c r="C34" s="170">
        <v>43397</v>
      </c>
      <c r="D34" s="170">
        <v>43398</v>
      </c>
      <c r="E34" s="171">
        <v>372</v>
      </c>
      <c r="F34" s="170">
        <v>43403</v>
      </c>
      <c r="G34" s="159">
        <v>12655257.220000001</v>
      </c>
      <c r="H34" s="171" t="s">
        <v>414</v>
      </c>
      <c r="I34" s="171" t="s">
        <v>414</v>
      </c>
    </row>
    <row r="35" spans="2:9" x14ac:dyDescent="0.35">
      <c r="B35" s="169" t="s">
        <v>907</v>
      </c>
      <c r="C35" s="170">
        <v>43397</v>
      </c>
      <c r="D35" s="170">
        <v>43398</v>
      </c>
      <c r="E35" s="157">
        <v>373</v>
      </c>
      <c r="F35" s="170">
        <v>43403</v>
      </c>
      <c r="G35" s="159">
        <v>8559934.9600000009</v>
      </c>
      <c r="H35" s="75" t="s">
        <v>414</v>
      </c>
      <c r="I35" s="75" t="s">
        <v>414</v>
      </c>
    </row>
    <row r="37" spans="2:9" x14ac:dyDescent="0.35">
      <c r="F37" s="87" t="s">
        <v>802</v>
      </c>
      <c r="G37" s="88">
        <f>SUM(G9:G35)</f>
        <v>200000000</v>
      </c>
      <c r="H37" s="85"/>
    </row>
    <row r="38" spans="2:9" x14ac:dyDescent="0.35">
      <c r="C38"/>
      <c r="F38" s="86"/>
      <c r="G38" s="84"/>
      <c r="H38" s="85"/>
    </row>
    <row r="39" spans="2:9" x14ac:dyDescent="0.35">
      <c r="C39"/>
      <c r="F39" s="86"/>
      <c r="G39" s="84"/>
      <c r="H39" s="85"/>
    </row>
    <row r="40" spans="2:9" x14ac:dyDescent="0.35">
      <c r="C40"/>
      <c r="F40" s="86"/>
      <c r="H40" s="85"/>
    </row>
    <row r="41" spans="2:9" x14ac:dyDescent="0.35">
      <c r="C41"/>
      <c r="F41" s="13"/>
      <c r="G41" s="84"/>
      <c r="H41" s="85"/>
    </row>
    <row r="42" spans="2:9" x14ac:dyDescent="0.35">
      <c r="C42"/>
    </row>
    <row r="43" spans="2:9" x14ac:dyDescent="0.35">
      <c r="C43"/>
    </row>
    <row r="44" spans="2:9" x14ac:dyDescent="0.35">
      <c r="C44"/>
    </row>
    <row r="45" spans="2:9" x14ac:dyDescent="0.35">
      <c r="C45"/>
    </row>
    <row r="46" spans="2:9" x14ac:dyDescent="0.35">
      <c r="C46"/>
    </row>
    <row r="47" spans="2:9" x14ac:dyDescent="0.35">
      <c r="C47"/>
    </row>
  </sheetData>
  <autoFilter ref="B8:I35" xr:uid="{00000000-0009-0000-0000-000001000000}"/>
  <mergeCells count="7">
    <mergeCell ref="B3:H6"/>
    <mergeCell ref="I9:I10"/>
    <mergeCell ref="B11:B12"/>
    <mergeCell ref="C11:C12"/>
    <mergeCell ref="D11:D12"/>
    <mergeCell ref="E11:E12"/>
    <mergeCell ref="I11:I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C29"/>
  <sheetViews>
    <sheetView showGridLines="0" topLeftCell="A7" workbookViewId="0">
      <selection activeCell="AE22" sqref="AE22"/>
    </sheetView>
  </sheetViews>
  <sheetFormatPr baseColWidth="10" defaultRowHeight="14.5" x14ac:dyDescent="0.35"/>
  <cols>
    <col min="2" max="2" width="4.81640625" customWidth="1"/>
    <col min="3" max="3" width="32.453125" bestFit="1" customWidth="1"/>
    <col min="4" max="4" width="2.7265625" style="11" customWidth="1"/>
    <col min="5" max="5" width="15.26953125" bestFit="1" customWidth="1"/>
    <col min="6" max="6" width="2.7265625" style="11" customWidth="1"/>
    <col min="7" max="7" width="15.26953125" bestFit="1" customWidth="1"/>
    <col min="8" max="8" width="2.7265625" style="13" customWidth="1"/>
    <col min="9" max="9" width="15.26953125" bestFit="1" customWidth="1"/>
    <col min="10" max="10" width="2.7265625" style="13" customWidth="1"/>
    <col min="11" max="11" width="16.1796875" bestFit="1" customWidth="1"/>
    <col min="12" max="12" width="2.7265625" style="13" customWidth="1"/>
    <col min="13" max="13" width="17.1796875" customWidth="1"/>
    <col min="14" max="14" width="2.7265625" style="13" customWidth="1"/>
    <col min="15" max="15" width="15.7265625" customWidth="1"/>
    <col min="16" max="16" width="2.7265625" style="13" customWidth="1"/>
    <col min="17" max="17" width="15.54296875" customWidth="1"/>
    <col min="18" max="18" width="2.7265625" style="13" customWidth="1"/>
    <col min="19" max="19" width="15.7265625" customWidth="1"/>
    <col min="20" max="20" width="2.7265625" style="13" hidden="1" customWidth="1"/>
    <col min="21" max="21" width="11.453125" hidden="1" customWidth="1"/>
    <col min="22" max="22" width="2.7265625" style="13" hidden="1" customWidth="1"/>
    <col min="23" max="23" width="11.453125" hidden="1" customWidth="1"/>
    <col min="24" max="24" width="2.7265625" style="13" hidden="1" customWidth="1"/>
    <col min="25" max="25" width="2.7265625" hidden="1" customWidth="1"/>
    <col min="26" max="26" width="2.26953125" customWidth="1"/>
    <col min="27" max="27" width="18.54296875" customWidth="1"/>
  </cols>
  <sheetData>
    <row r="2" spans="2:27" ht="14.5" customHeight="1" x14ac:dyDescent="0.35">
      <c r="B2" s="189" t="s">
        <v>910</v>
      </c>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2:27" x14ac:dyDescent="0.35">
      <c r="B3" s="189"/>
      <c r="C3" s="189"/>
      <c r="D3" s="189"/>
      <c r="E3" s="189"/>
      <c r="F3" s="189"/>
      <c r="G3" s="189"/>
      <c r="H3" s="189"/>
      <c r="I3" s="189"/>
      <c r="J3" s="189"/>
      <c r="K3" s="189"/>
      <c r="L3" s="189"/>
      <c r="M3" s="189"/>
      <c r="N3" s="189"/>
      <c r="O3" s="189"/>
      <c r="P3" s="189"/>
      <c r="Q3" s="189"/>
      <c r="R3" s="189"/>
      <c r="S3" s="189"/>
      <c r="T3" s="189"/>
      <c r="U3" s="189"/>
      <c r="V3" s="189"/>
      <c r="W3" s="189"/>
      <c r="X3" s="189"/>
      <c r="Y3" s="189"/>
      <c r="Z3" s="189"/>
    </row>
    <row r="4" spans="2:27" x14ac:dyDescent="0.35">
      <c r="B4" s="189"/>
      <c r="C4" s="189"/>
      <c r="D4" s="189"/>
      <c r="E4" s="189"/>
      <c r="F4" s="189"/>
      <c r="G4" s="189"/>
      <c r="H4" s="189"/>
      <c r="I4" s="189"/>
      <c r="J4" s="189"/>
      <c r="K4" s="189"/>
      <c r="L4" s="189"/>
      <c r="M4" s="189"/>
      <c r="N4" s="189"/>
      <c r="O4" s="189"/>
      <c r="P4" s="189"/>
      <c r="Q4" s="189"/>
      <c r="R4" s="189"/>
      <c r="S4" s="189"/>
      <c r="T4" s="189"/>
      <c r="U4" s="189"/>
      <c r="V4" s="189"/>
      <c r="W4" s="189"/>
      <c r="X4" s="189"/>
      <c r="Y4" s="189"/>
      <c r="Z4" s="189"/>
    </row>
    <row r="5" spans="2:27" x14ac:dyDescent="0.35">
      <c r="B5" s="189"/>
      <c r="C5" s="189"/>
      <c r="D5" s="189"/>
      <c r="E5" s="189"/>
      <c r="F5" s="189"/>
      <c r="G5" s="189"/>
      <c r="H5" s="189"/>
      <c r="I5" s="189"/>
      <c r="J5" s="189"/>
      <c r="K5" s="189"/>
      <c r="L5" s="189"/>
      <c r="M5" s="189"/>
      <c r="N5" s="189"/>
      <c r="O5" s="189"/>
      <c r="P5" s="189"/>
      <c r="Q5" s="189"/>
      <c r="R5" s="189"/>
      <c r="S5" s="189"/>
      <c r="T5" s="189"/>
      <c r="U5" s="189"/>
      <c r="V5" s="189"/>
      <c r="W5" s="189"/>
      <c r="X5" s="189"/>
      <c r="Y5" s="189"/>
      <c r="Z5" s="189"/>
    </row>
    <row r="7" spans="2:27" x14ac:dyDescent="0.35">
      <c r="B7" s="8"/>
      <c r="C7" s="8"/>
      <c r="D7" s="10"/>
      <c r="E7" s="190">
        <v>2018</v>
      </c>
      <c r="F7" s="190"/>
      <c r="G7" s="190"/>
      <c r="H7" s="190"/>
      <c r="I7" s="190"/>
      <c r="J7" s="190"/>
      <c r="K7" s="190"/>
      <c r="L7" s="190"/>
      <c r="M7" s="190"/>
      <c r="N7" s="190"/>
      <c r="O7" s="190"/>
      <c r="P7" s="190"/>
      <c r="Q7" s="190"/>
      <c r="R7" s="190"/>
      <c r="S7" s="190"/>
      <c r="T7" s="152"/>
      <c r="U7" s="152"/>
      <c r="V7" s="152"/>
      <c r="W7" s="152"/>
      <c r="X7" s="26"/>
      <c r="Z7" s="26"/>
      <c r="AA7" s="27"/>
    </row>
    <row r="8" spans="2:27" x14ac:dyDescent="0.35">
      <c r="B8" s="160" t="s">
        <v>31</v>
      </c>
      <c r="C8" s="153"/>
      <c r="D8" s="28"/>
      <c r="E8" s="153" t="s">
        <v>446</v>
      </c>
      <c r="F8" s="28"/>
      <c r="G8" s="153" t="s">
        <v>33</v>
      </c>
      <c r="H8" s="30"/>
      <c r="I8" s="153" t="s">
        <v>34</v>
      </c>
      <c r="J8" s="30"/>
      <c r="K8" s="153" t="s">
        <v>49</v>
      </c>
      <c r="L8" s="30"/>
      <c r="M8" s="153" t="s">
        <v>50</v>
      </c>
      <c r="N8" s="30"/>
      <c r="O8" s="128" t="s">
        <v>51</v>
      </c>
      <c r="P8" s="30"/>
      <c r="Q8" s="153" t="s">
        <v>52</v>
      </c>
      <c r="R8" s="30"/>
      <c r="S8" s="153" t="s">
        <v>53</v>
      </c>
      <c r="T8" s="30"/>
      <c r="U8" s="153" t="s">
        <v>54</v>
      </c>
      <c r="V8" s="30"/>
      <c r="W8" s="153" t="s">
        <v>55</v>
      </c>
      <c r="X8" s="30"/>
      <c r="Z8" s="136"/>
      <c r="AA8" s="29" t="s">
        <v>48</v>
      </c>
    </row>
    <row r="9" spans="2:27" ht="2.25" customHeight="1" x14ac:dyDescent="0.35">
      <c r="B9" s="31"/>
      <c r="C9" s="31"/>
      <c r="D9" s="28"/>
      <c r="E9" s="31"/>
      <c r="F9" s="28"/>
      <c r="G9" s="31"/>
      <c r="H9" s="30"/>
      <c r="I9" s="31"/>
      <c r="J9" s="30"/>
      <c r="K9" s="31"/>
      <c r="L9" s="30"/>
      <c r="M9" s="31"/>
      <c r="N9" s="30"/>
      <c r="O9" s="31"/>
      <c r="P9" s="30"/>
      <c r="Q9" s="31"/>
      <c r="R9" s="30"/>
      <c r="S9" s="31"/>
      <c r="T9" s="30"/>
      <c r="U9" s="31"/>
      <c r="V9" s="30"/>
      <c r="W9" s="31"/>
      <c r="X9" s="30"/>
      <c r="Z9" s="31"/>
      <c r="AA9" s="31"/>
    </row>
    <row r="10" spans="2:27" x14ac:dyDescent="0.35">
      <c r="B10" s="32" t="s">
        <v>44</v>
      </c>
      <c r="C10" s="33"/>
      <c r="D10" s="34"/>
      <c r="E10" s="35">
        <v>0</v>
      </c>
      <c r="F10" s="34"/>
      <c r="G10" s="35">
        <f>E25</f>
        <v>8706361.7385000009</v>
      </c>
      <c r="H10" s="36"/>
      <c r="I10" s="37">
        <f>G25</f>
        <v>18568780.422500003</v>
      </c>
      <c r="J10" s="36"/>
      <c r="K10" s="38">
        <f>I25</f>
        <v>48348185.40405</v>
      </c>
      <c r="L10" s="36"/>
      <c r="M10" s="38">
        <f>K25</f>
        <v>58683722.651349999</v>
      </c>
      <c r="N10" s="36"/>
      <c r="O10" s="38">
        <f>M25</f>
        <v>102806872.4472</v>
      </c>
      <c r="P10" s="36"/>
      <c r="Q10" s="38">
        <f>O25</f>
        <v>94985766.039049998</v>
      </c>
      <c r="R10" s="36"/>
      <c r="S10" s="38">
        <f>Q25</f>
        <v>99333847.227049991</v>
      </c>
      <c r="T10" s="36"/>
      <c r="U10" s="39"/>
      <c r="V10" s="36"/>
      <c r="W10" s="39"/>
      <c r="X10" s="36"/>
      <c r="Z10" s="38"/>
      <c r="AA10" s="35">
        <v>0</v>
      </c>
    </row>
    <row r="11" spans="2:27" ht="7.5" customHeight="1" x14ac:dyDescent="0.35">
      <c r="B11" s="40"/>
      <c r="C11" s="41"/>
      <c r="D11" s="34"/>
      <c r="E11" s="42"/>
      <c r="F11" s="34"/>
      <c r="G11" s="42"/>
      <c r="H11" s="43"/>
      <c r="I11" s="44"/>
      <c r="J11" s="43"/>
      <c r="K11" s="44"/>
      <c r="L11" s="43"/>
      <c r="M11" s="44"/>
      <c r="N11" s="43"/>
      <c r="O11" s="44"/>
      <c r="P11" s="43"/>
      <c r="Q11" s="45"/>
      <c r="R11" s="43"/>
      <c r="S11" s="44"/>
      <c r="T11" s="43"/>
      <c r="U11" s="44"/>
      <c r="V11" s="43"/>
      <c r="W11" s="44"/>
      <c r="X11" s="43"/>
      <c r="Z11" s="44"/>
      <c r="AA11" s="46"/>
    </row>
    <row r="12" spans="2:27" x14ac:dyDescent="0.35">
      <c r="B12" s="32" t="s">
        <v>56</v>
      </c>
      <c r="C12" s="33"/>
      <c r="D12" s="34"/>
      <c r="E12" s="35">
        <f>SUM(E13:E14)</f>
        <v>8750112.3000000007</v>
      </c>
      <c r="F12" s="34"/>
      <c r="G12" s="35">
        <f>SUM(G13:G14)</f>
        <v>10047775.200000001</v>
      </c>
      <c r="H12" s="36"/>
      <c r="I12" s="35">
        <f>SUM(I13:I14)</f>
        <v>30098943.690000001</v>
      </c>
      <c r="J12" s="36"/>
      <c r="K12" s="35">
        <f>SUM(K13:K14)</f>
        <v>13086138.539999999</v>
      </c>
      <c r="L12" s="36"/>
      <c r="M12" s="35">
        <f>SUM(M13:M14)</f>
        <v>62616834.830000006</v>
      </c>
      <c r="N12" s="36"/>
      <c r="O12" s="35">
        <f>SUM(O13:O14)</f>
        <v>685901.63</v>
      </c>
      <c r="P12" s="36"/>
      <c r="Q12" s="35">
        <f>SUM(Q13:Q14)</f>
        <v>11042070.399999999</v>
      </c>
      <c r="R12" s="36"/>
      <c r="S12" s="35">
        <f>SUM(S13:S14)</f>
        <v>66898732.450000003</v>
      </c>
      <c r="T12" s="36"/>
      <c r="U12" s="39"/>
      <c r="V12" s="36"/>
      <c r="W12" s="39"/>
      <c r="X12" s="36"/>
      <c r="Z12" s="35"/>
      <c r="AA12" s="35">
        <f>SUM(E12:X12)</f>
        <v>203226509.04000002</v>
      </c>
    </row>
    <row r="13" spans="2:27" ht="15" customHeight="1" x14ac:dyDescent="0.35">
      <c r="B13" s="47"/>
      <c r="C13" s="47" t="s">
        <v>57</v>
      </c>
      <c r="D13" s="48"/>
      <c r="E13" s="49">
        <v>8750112.3000000007</v>
      </c>
      <c r="F13" s="48"/>
      <c r="G13" s="49">
        <v>9973769.6900000013</v>
      </c>
      <c r="H13" s="50"/>
      <c r="I13" s="49">
        <v>29810000</v>
      </c>
      <c r="J13" s="50"/>
      <c r="K13" s="49">
        <v>12740674.34</v>
      </c>
      <c r="L13" s="50"/>
      <c r="M13" s="49">
        <v>62094203.120000005</v>
      </c>
      <c r="N13" s="50"/>
      <c r="O13" s="49">
        <v>0</v>
      </c>
      <c r="P13" s="50"/>
      <c r="Q13" s="49">
        <f>SUM('Donativos Recibidos'!G21,'Donativos Recibidos'!G27,'Donativos Recibidos'!G28)</f>
        <v>10447438.879999999</v>
      </c>
      <c r="R13" s="50"/>
      <c r="S13" s="49">
        <f>SUM('Donativos Recibidos'!G29:G35)</f>
        <v>66183801.670000002</v>
      </c>
      <c r="T13" s="50"/>
      <c r="U13" s="49"/>
      <c r="V13" s="50"/>
      <c r="W13" s="49"/>
      <c r="X13" s="50"/>
      <c r="Z13" s="49"/>
      <c r="AA13" s="46"/>
    </row>
    <row r="14" spans="2:27" ht="15" customHeight="1" x14ac:dyDescent="0.35">
      <c r="B14" s="47"/>
      <c r="C14" s="51" t="s">
        <v>46</v>
      </c>
      <c r="D14" s="48"/>
      <c r="E14" s="49">
        <v>0</v>
      </c>
      <c r="F14" s="48"/>
      <c r="G14" s="49">
        <v>74005.509999999995</v>
      </c>
      <c r="H14" s="52"/>
      <c r="I14" s="49">
        <v>288943.69</v>
      </c>
      <c r="J14" s="52"/>
      <c r="K14" s="49">
        <v>345464.2</v>
      </c>
      <c r="L14" s="52"/>
      <c r="M14" s="49">
        <v>522631.71</v>
      </c>
      <c r="N14" s="52"/>
      <c r="O14" s="49">
        <f>686133.63-200-32</f>
        <v>685901.63</v>
      </c>
      <c r="P14" s="52"/>
      <c r="Q14" s="45">
        <v>594631.52</v>
      </c>
      <c r="R14" s="52"/>
      <c r="S14" s="45">
        <v>714930.78</v>
      </c>
      <c r="T14" s="52"/>
      <c r="U14" s="44"/>
      <c r="V14" s="52"/>
      <c r="W14" s="44"/>
      <c r="X14" s="52"/>
      <c r="Z14" s="49"/>
      <c r="AA14" s="46"/>
    </row>
    <row r="15" spans="2:27" ht="7.5" customHeight="1" x14ac:dyDescent="0.35">
      <c r="B15" s="40"/>
      <c r="C15" s="41"/>
      <c r="D15" s="34"/>
      <c r="E15" s="42"/>
      <c r="F15" s="34"/>
      <c r="G15" s="42"/>
      <c r="H15" s="43"/>
      <c r="I15" s="44"/>
      <c r="J15" s="43"/>
      <c r="K15" s="45"/>
      <c r="L15" s="43"/>
      <c r="M15" s="44"/>
      <c r="N15" s="43"/>
      <c r="O15" s="44"/>
      <c r="P15" s="43"/>
      <c r="Q15" s="44"/>
      <c r="R15" s="43"/>
      <c r="S15" s="44"/>
      <c r="T15" s="43"/>
      <c r="U15" s="44"/>
      <c r="V15" s="43"/>
      <c r="W15" s="44"/>
      <c r="X15" s="43"/>
      <c r="Z15" s="44"/>
      <c r="AA15" s="46"/>
    </row>
    <row r="16" spans="2:27" x14ac:dyDescent="0.35">
      <c r="B16" s="32" t="s">
        <v>43</v>
      </c>
      <c r="C16" s="32"/>
      <c r="D16" s="53"/>
      <c r="E16" s="35">
        <f>SUM(E17:E20)</f>
        <v>0</v>
      </c>
      <c r="F16" s="53"/>
      <c r="G16" s="35">
        <f>SUM(G17:G20)</f>
        <v>135117.64000000001</v>
      </c>
      <c r="H16" s="35"/>
      <c r="I16" s="35">
        <f>SUM(I17:I20)</f>
        <v>169043.99</v>
      </c>
      <c r="J16" s="36"/>
      <c r="K16" s="35">
        <f>SUM(K17:K20)</f>
        <v>2685170.6</v>
      </c>
      <c r="L16" s="36"/>
      <c r="M16" s="35">
        <f>SUM(M17:M20)</f>
        <v>18180600.859999999</v>
      </c>
      <c r="N16" s="36"/>
      <c r="O16" s="35">
        <f>SUM(O17:O20)</f>
        <v>8503578.5299999993</v>
      </c>
      <c r="P16" s="36"/>
      <c r="Q16" s="35">
        <f>SUM(Q17:Q20)</f>
        <v>6638778.8599999994</v>
      </c>
      <c r="R16" s="36"/>
      <c r="S16" s="35">
        <f>SUM(S17:S20)</f>
        <v>13200374.229999999</v>
      </c>
      <c r="T16" s="36"/>
      <c r="U16" s="35"/>
      <c r="V16" s="36"/>
      <c r="W16" s="35"/>
      <c r="X16" s="36"/>
      <c r="Z16" s="35"/>
      <c r="AA16" s="35">
        <f>SUM(E16:X16)</f>
        <v>49512664.709999993</v>
      </c>
    </row>
    <row r="17" spans="2:29" ht="15" customHeight="1" x14ac:dyDescent="0.35">
      <c r="B17" s="47"/>
      <c r="C17" s="47" t="s">
        <v>36</v>
      </c>
      <c r="D17" s="48"/>
      <c r="E17" s="49">
        <v>0</v>
      </c>
      <c r="F17" s="48"/>
      <c r="G17" s="49">
        <f>SUM('Gastos Jojutla Infonavit'!L6:L10)</f>
        <v>135117.64000000001</v>
      </c>
      <c r="H17" s="50"/>
      <c r="I17" s="49">
        <f>SUM('Gastos Jojutla Infonavit'!L11:L17,'Gastos Jojutla Infonavit'!L21,'Gastos Jojutla Infonavit'!L25:L26)</f>
        <v>124883.37</v>
      </c>
      <c r="J17" s="50"/>
      <c r="K17" s="49">
        <f>SUM('Gastos Jojutla Infonavit'!L27,'Gastos Jojutla Infonavit'!L28,'Gastos Jojutla Infonavit'!L29,'Gastos Jojutla Infonavit'!L30,'Gastos Jojutla Infonavit'!L31,'Gastos Jojutla Infonavit'!L32,'Gastos Jojutla Infonavit'!L33,'Gastos Jojutla Infonavit'!L34,'Gastos Jojutla Infonavit'!L35,'Gastos Jojutla Infonavit'!L37,'Gastos Jojutla Infonavit'!L38,'Gastos Jojutla Infonavit'!L39,'Gastos Jojutla Infonavit'!L40,'Gastos Jojutla Infonavit'!L42,'Gastos Jojutla Infonavit'!L43,'Gastos Jojutla Infonavit'!L44,'Gastos Jojutla Infonavit'!L45,'Gastos Jojutla Infonavit'!L46,'Gastos Jojutla Infonavit'!L47,'Gastos Jojutla Infonavit'!L48,'Gastos Jojutla Infonavit'!L49,'Gastos Jojutla Infonavit'!L50,'Gastos Jojutla Infonavit'!L52,'Gastos Jojutla Infonavit'!L53,'Gastos Jojutla Infonavit'!L57,'Gastos Jojutla Infonavit'!L61,'Gastos Jojutla Infonavit'!L62,'Gastos Jojutla Infonavit'!L63)</f>
        <v>162323.51</v>
      </c>
      <c r="L17" s="50"/>
      <c r="M17" s="138">
        <f>SUM('Gastos Jojutla Infonavit'!L64:L77,'Gastos Jojutla Infonavit'!L81:L82,'Gastos Jojutla Infonavit'!L85:L94,'Gastos Jojutla Infonavit'!L97:L114,'Gastos Jojutla Infonavit'!L118:L121,'Gastos Jojutla Infonavit'!L125:L126,'Gastos Jojutla Infonavit'!L128,'Gastos Jojutla Infonavit'!L130)</f>
        <v>263963.07</v>
      </c>
      <c r="N17" s="50"/>
      <c r="O17" s="138">
        <f>SUM('Gastos Jojutla Infonavit'!L132,'Gastos Jojutla Infonavit'!L133,'Gastos Jojutla Infonavit'!L134,'Gastos Jojutla Infonavit'!L135,'Gastos Jojutla Infonavit'!L136,'Gastos Jojutla Infonavit'!L137,'Gastos Jojutla Infonavit'!L138,'Gastos Jojutla Infonavit'!L139,'Gastos Jojutla Infonavit'!L140,'Gastos Jojutla Infonavit'!L141,'Gastos Jojutla Infonavit'!L142,'Gastos Jojutla Infonavit'!L143,'Gastos Jojutla Infonavit'!L144,'Gastos Jojutla Infonavit'!L145,'Gastos Jojutla Infonavit'!L146,'Gastos Jojutla Infonavit'!L153,'Gastos Jojutla Infonavit'!L154,'Gastos Jojutla Infonavit'!L155,'Gastos Jojutla Infonavit'!L156,'Gastos Jojutla Infonavit'!L157,'Gastos Jojutla Infonavit'!L158,'Gastos Jojutla Infonavit'!L159,'Gastos Jojutla Infonavit'!L160,'Gastos Jojutla Infonavit'!L161,'Gastos Jojutla Infonavit'!L162,'Gastos Jojutla Infonavit'!L163,'Gastos Jojutla Infonavit'!L164,'Gastos Jojutla Infonavit'!L165,'Gastos Jojutla Infonavit'!L169,'Gastos Jojutla Infonavit'!L170,'Gastos Jojutla Infonavit'!L171,'Gastos Jojutla Infonavit'!L172,'Gastos Jojutla Infonavit'!L173,'Gastos Jojutla Infonavit'!L174,'Gastos Jojutla Infonavit'!L175,'Gastos Jojutla Infonavit'!L176,'Gastos Jojutla Infonavit'!L177,'Gastos Jojutla Infonavit'!L178,'Gastos Jojutla Infonavit'!L179,'Gastos Jojutla Infonavit'!L182,'Gastos Jojutla Infonavit'!L183,'Gastos Jojutla Infonavit'!L184,'Gastos Jojutla Infonavit'!L185,'Gastos Jojutla Infonavit'!L186,'Gastos Jojutla Infonavit'!L187)</f>
        <v>280741.48</v>
      </c>
      <c r="P17" s="50"/>
      <c r="Q17" s="138">
        <f>SUM('Gastos Jojutla Infonavit'!L194,'Gastos Jojutla Infonavit'!L196,'Gastos Jojutla Infonavit'!L197,'Gastos Jojutla Infonavit'!L198,'Gastos Jojutla Infonavit'!L199,'Gastos Jojutla Infonavit'!L200,'Gastos Jojutla Infonavit'!L201,'Gastos Jojutla Infonavit'!L202,'Gastos Jojutla Infonavit'!L203,'Gastos Jojutla Infonavit'!L204,'Gastos Jojutla Infonavit'!L205,'Gastos Jojutla Infonavit'!L206,'Gastos Jojutla Infonavit'!L207,'Gastos Jojutla Infonavit'!L211,'Gastos Jojutla Infonavit'!L212,'Gastos Jojutla Infonavit'!L213,'Gastos Jojutla Infonavit'!L214,'Gastos Jojutla Infonavit'!L215,'Gastos Jojutla Infonavit'!L216,'Gastos Jojutla Infonavit'!L219,'Gastos Jojutla Infonavit'!L224,'Gastos Jojutla Infonavit'!L225,'Gastos Jojutla Infonavit'!L226,'Gastos Jojutla Infonavit'!L227,'Gastos Jojutla Infonavit'!L230,'Gastos Jojutla Infonavit'!L231,'Gastos Jojutla Infonavit'!L232,'Gastos Jojutla Infonavit'!L233,'Gastos Jojutla Infonavit'!L234,'Gastos Jojutla Infonavit'!L235,'Gastos Jojutla Infonavit'!L241,'Gastos Jojutla Infonavit'!L242)</f>
        <v>285324.32</v>
      </c>
      <c r="R17" s="50"/>
      <c r="S17" s="138">
        <f>SUM('Gastos Jojutla Infonavit'!L257,'Gastos Jojutla Infonavit'!L258,'Gastos Jojutla Infonavit'!L259,'Gastos Jojutla Infonavit'!L260,'Gastos Jojutla Infonavit'!L261,'Gastos Jojutla Infonavit'!L262,'Gastos Jojutla Infonavit'!L263,'Gastos Jojutla Infonavit'!L264,'Gastos Jojutla Infonavit'!L265,'Gastos Jojutla Infonavit'!L266,'Gastos Jojutla Infonavit'!L275,'Gastos Jojutla Infonavit'!L276)</f>
        <v>253175.3</v>
      </c>
      <c r="T17" s="50"/>
      <c r="U17" s="139"/>
      <c r="V17" s="50"/>
      <c r="W17" s="139"/>
      <c r="X17" s="50"/>
      <c r="Z17" s="138"/>
      <c r="AA17" s="46"/>
    </row>
    <row r="18" spans="2:29" ht="15" customHeight="1" x14ac:dyDescent="0.35">
      <c r="B18" s="47"/>
      <c r="C18" s="51" t="s">
        <v>38</v>
      </c>
      <c r="D18" s="48"/>
      <c r="E18" s="49">
        <v>0</v>
      </c>
      <c r="F18" s="48"/>
      <c r="G18" s="49">
        <v>0</v>
      </c>
      <c r="H18" s="52"/>
      <c r="I18" s="49">
        <f>SUM('Gastos Jojutla Infonavit'!L18:L20,'Gastos Jojutla Infonavit'!L22:L24)</f>
        <v>44160.619999999995</v>
      </c>
      <c r="J18" s="52"/>
      <c r="K18" s="49">
        <f>SUM('Gastos Jojutla Infonavit'!L41,'Gastos Jojutla Infonavit'!L54:L56,'Gastos Jojutla Infonavit'!L58:L60)</f>
        <v>31848.130000000005</v>
      </c>
      <c r="L18" s="52"/>
      <c r="M18" s="138">
        <f>SUM('Gastos Jojutla Infonavit'!L78,'Gastos Jojutla Infonavit'!L115,'Gastos Jojutla Infonavit'!L116,'Gastos Jojutla Infonavit'!L117,'Gastos Jojutla Infonavit'!L122,'Gastos Jojutla Infonavit'!L123,'Gastos Jojutla Infonavit'!L127,'Gastos Jojutla Infonavit'!L124,'Gastos Jojutla Infonavit'!L129,'Gastos Jojutla Infonavit'!L131)</f>
        <v>62802.93</v>
      </c>
      <c r="N18" s="52"/>
      <c r="O18" s="138">
        <f>SUM('Gastos Jojutla Infonavit'!L180,'Gastos Jojutla Infonavit'!L181,'Gastos Jojutla Infonavit'!L188,'Gastos Jojutla Infonavit'!L189,'Gastos Jojutla Infonavit'!L190,'Gastos Jojutla Infonavit'!L191,'Gastos Jojutla Infonavit'!L192,'Gastos Jojutla Infonavit'!L193)</f>
        <v>35823.75</v>
      </c>
      <c r="P18" s="52"/>
      <c r="Q18" s="138">
        <f>SUM('Gastos Jojutla Infonavit'!L228,'Gastos Jojutla Infonavit'!L229,'Gastos Jojutla Infonavit'!L236,'Gastos Jojutla Infonavit'!L237,'Gastos Jojutla Infonavit'!L238,'Gastos Jojutla Infonavit'!L239,'Gastos Jojutla Infonavit'!L240)</f>
        <v>43952.81</v>
      </c>
      <c r="R18" s="52"/>
      <c r="S18" s="138">
        <f>SUM('Gastos Jojutla Infonavit'!L267,'Gastos Jojutla Infonavit'!L268,'Gastos Jojutla Infonavit'!L269,'Gastos Jojutla Infonavit'!L270,'Gastos Jojutla Infonavit'!L277,'Gastos Jojutla Infonavit'!L278)</f>
        <v>37364.15</v>
      </c>
      <c r="T18" s="52"/>
      <c r="U18" s="139"/>
      <c r="V18" s="52"/>
      <c r="W18" s="139"/>
      <c r="X18" s="52"/>
      <c r="Z18" s="138"/>
      <c r="AA18" s="46"/>
    </row>
    <row r="19" spans="2:29" ht="15" customHeight="1" x14ac:dyDescent="0.35">
      <c r="B19" s="47"/>
      <c r="C19" s="47" t="s">
        <v>441</v>
      </c>
      <c r="D19" s="48"/>
      <c r="E19" s="49">
        <v>0</v>
      </c>
      <c r="F19" s="48"/>
      <c r="G19" s="49">
        <v>0</v>
      </c>
      <c r="H19" s="52"/>
      <c r="I19" s="49">
        <v>0</v>
      </c>
      <c r="J19" s="50"/>
      <c r="K19" s="49">
        <f>SUM('Gastos Jojutla Infonavit'!L51)</f>
        <v>2142998.96</v>
      </c>
      <c r="L19" s="52"/>
      <c r="M19" s="138">
        <f>SUM('Gastos Jojutla Infonavit'!L83,'Gastos Jojutla Infonavit'!L95)</f>
        <v>16964392.140000001</v>
      </c>
      <c r="N19" s="52"/>
      <c r="O19" s="138">
        <f>SUM('Gastos Jojutla Infonavit'!L149:L151,'Gastos Jojutla Infonavit'!L168)</f>
        <v>7339571.8799999999</v>
      </c>
      <c r="P19" s="52"/>
      <c r="Q19" s="138">
        <f>SUM('Gastos Jojutla Infonavit'!L195,'Gastos Jojutla Infonavit'!L210,'Gastos Jojutla Infonavit'!L218,'Gastos Jojutla Infonavit'!L223)</f>
        <v>4827999.4399999995</v>
      </c>
      <c r="R19" s="52"/>
      <c r="S19" s="138">
        <f>SUM('Gastos Jojutla Infonavit'!L245,'Gastos Jojutla Infonavit'!L246,'Gastos Jojutla Infonavit'!L248,'Gastos Jojutla Infonavit'!L251,'Gastos Jojutla Infonavit'!L253,'Gastos Jojutla Infonavit'!L254)</f>
        <v>12261165</v>
      </c>
      <c r="T19" s="52"/>
      <c r="U19" s="139"/>
      <c r="V19" s="52"/>
      <c r="W19" s="139"/>
      <c r="X19" s="52"/>
      <c r="Z19" s="138"/>
      <c r="AA19" s="46"/>
    </row>
    <row r="20" spans="2:29" ht="15" customHeight="1" x14ac:dyDescent="0.35">
      <c r="B20" s="47"/>
      <c r="C20" s="51" t="s">
        <v>45</v>
      </c>
      <c r="D20" s="48"/>
      <c r="E20" s="49">
        <v>0</v>
      </c>
      <c r="F20" s="48"/>
      <c r="G20" s="49">
        <v>0</v>
      </c>
      <c r="H20" s="52"/>
      <c r="I20" s="49">
        <v>0</v>
      </c>
      <c r="J20" s="50"/>
      <c r="K20" s="49">
        <f>SUM('Gastos Jojutla Infonavit'!L36,)</f>
        <v>348000</v>
      </c>
      <c r="L20" s="52"/>
      <c r="M20" s="49">
        <f>SUM('Gastos Jojutla Infonavit'!L79,'Gastos Jojutla Infonavit'!L80,'Gastos Jojutla Infonavit'!L84,'Gastos Jojutla Infonavit'!L96)</f>
        <v>889442.72</v>
      </c>
      <c r="N20" s="52"/>
      <c r="O20" s="49">
        <f>SUM('Gastos Jojutla Infonavit'!L147,'Gastos Jojutla Infonavit'!L148,'Gastos Jojutla Infonavit'!L152,'Gastos Jojutla Infonavit'!L166,'Gastos Jojutla Infonavit'!L167)</f>
        <v>847441.42</v>
      </c>
      <c r="P20" s="52"/>
      <c r="Q20" s="138">
        <f>SUM('Gastos Jojutla Infonavit'!L208,'Gastos Jojutla Infonavit'!L209,'Gastos Jojutla Infonavit'!L217,'Gastos Jojutla Infonavit'!L220,'Gastos Jojutla Infonavit'!L221,'Gastos Jojutla Infonavit'!L222,'Gastos Jojutla Infonavit'!L243,'Gastos Jojutla Infonavit'!L244)</f>
        <v>1481502.2900000005</v>
      </c>
      <c r="R20" s="52"/>
      <c r="S20" s="138">
        <f>SUM('Gastos Jojutla Infonavit'!L247,'Gastos Jojutla Infonavit'!L249,'Gastos Jojutla Infonavit'!L250,'Gastos Jojutla Infonavit'!L252,'Gastos Jojutla Infonavit'!L255,'Gastos Jojutla Infonavit'!L256,'Gastos Jojutla Infonavit'!L271,'Gastos Jojutla Infonavit'!L272,'Gastos Jojutla Infonavit'!L274,'Gastos Jojutla Infonavit'!L273)</f>
        <v>648669.78</v>
      </c>
      <c r="T20" s="52"/>
      <c r="U20" s="139"/>
      <c r="V20" s="52"/>
      <c r="W20" s="139"/>
      <c r="X20" s="52"/>
      <c r="Z20" s="49"/>
      <c r="AA20" s="46"/>
    </row>
    <row r="21" spans="2:29" ht="7.5" customHeight="1" x14ac:dyDescent="0.35">
      <c r="B21" s="47"/>
      <c r="C21" s="41"/>
      <c r="D21" s="48"/>
      <c r="E21" s="49"/>
      <c r="F21" s="48"/>
      <c r="G21" s="49"/>
      <c r="H21" s="52"/>
      <c r="I21" s="49"/>
      <c r="J21" s="50"/>
      <c r="K21" s="49"/>
      <c r="L21" s="52"/>
      <c r="M21" s="49"/>
      <c r="N21" s="52"/>
      <c r="O21" s="49"/>
      <c r="P21" s="52"/>
      <c r="Q21" s="162"/>
      <c r="R21" s="52"/>
      <c r="S21" s="139"/>
      <c r="T21" s="52"/>
      <c r="U21" s="139"/>
      <c r="V21" s="52"/>
      <c r="W21" s="139"/>
      <c r="X21" s="52"/>
      <c r="Z21" s="49"/>
      <c r="AA21" s="46"/>
    </row>
    <row r="22" spans="2:29" ht="15" customHeight="1" x14ac:dyDescent="0.35">
      <c r="B22" s="32" t="s">
        <v>803</v>
      </c>
      <c r="C22" s="32"/>
      <c r="D22" s="48"/>
      <c r="E22" s="35"/>
      <c r="F22" s="48"/>
      <c r="G22" s="35"/>
      <c r="H22" s="52"/>
      <c r="I22" s="35"/>
      <c r="J22" s="50"/>
      <c r="K22" s="35"/>
      <c r="L22" s="52"/>
      <c r="M22" s="35"/>
      <c r="N22" s="52"/>
      <c r="O22" s="35"/>
      <c r="P22" s="52"/>
      <c r="Q22" s="35"/>
      <c r="R22" s="52"/>
      <c r="S22" s="35"/>
      <c r="T22" s="52"/>
      <c r="U22" s="139"/>
      <c r="V22" s="52"/>
      <c r="W22" s="139"/>
      <c r="X22" s="52"/>
      <c r="Z22" s="49"/>
      <c r="AA22" s="35"/>
    </row>
    <row r="23" spans="2:29" x14ac:dyDescent="0.35">
      <c r="B23" s="54"/>
      <c r="C23" s="47" t="s">
        <v>800</v>
      </c>
      <c r="D23" s="56"/>
      <c r="E23" s="163">
        <f>(+E13+E14)*0.005</f>
        <v>43750.561500000003</v>
      </c>
      <c r="F23" s="164"/>
      <c r="G23" s="163">
        <f>(+G13+G14)*0.005</f>
        <v>50238.876000000004</v>
      </c>
      <c r="H23" s="165"/>
      <c r="I23" s="163">
        <f>(+I13+I14)*0.005</f>
        <v>150494.71845000001</v>
      </c>
      <c r="J23" s="165"/>
      <c r="K23" s="163">
        <f>(+K13+K14)*0.005</f>
        <v>65430.6927</v>
      </c>
      <c r="L23" s="165"/>
      <c r="M23" s="163">
        <f>(+M13+M14)*0.005</f>
        <v>313084.17415000004</v>
      </c>
      <c r="N23" s="165"/>
      <c r="O23" s="163">
        <f>(+O13+O14)*0.005</f>
        <v>3429.5081500000001</v>
      </c>
      <c r="P23" s="165"/>
      <c r="Q23" s="163">
        <f>(+Q13+Q14)*0.005</f>
        <v>55210.351999999992</v>
      </c>
      <c r="R23" s="52"/>
      <c r="S23" s="163">
        <f>(+S13+S14)*0.005</f>
        <v>334493.66224999999</v>
      </c>
      <c r="T23" s="52"/>
      <c r="U23" s="139"/>
      <c r="V23" s="52"/>
      <c r="W23" s="139"/>
      <c r="X23" s="52"/>
      <c r="Y23" s="49"/>
      <c r="Z23" s="49"/>
      <c r="AA23" s="36">
        <f>SUM(E23:X23)</f>
        <v>1016132.5452000001</v>
      </c>
      <c r="AB23" s="59"/>
      <c r="AC23" s="60"/>
    </row>
    <row r="24" spans="2:29" ht="7.5" customHeight="1" x14ac:dyDescent="0.35">
      <c r="B24" s="54"/>
      <c r="C24" s="55"/>
      <c r="D24" s="56"/>
      <c r="E24" s="57"/>
      <c r="F24" s="56"/>
      <c r="G24" s="57"/>
      <c r="H24" s="58"/>
      <c r="I24" s="59"/>
      <c r="J24" s="58"/>
      <c r="K24" s="59"/>
      <c r="L24" s="58"/>
      <c r="M24" s="59"/>
      <c r="N24" s="58"/>
      <c r="O24" s="59"/>
      <c r="P24" s="58"/>
      <c r="Q24" s="59"/>
      <c r="R24" s="58"/>
      <c r="S24" s="59"/>
      <c r="T24" s="58"/>
      <c r="U24" s="59"/>
      <c r="V24" s="58"/>
      <c r="W24" s="59"/>
      <c r="X24" s="58"/>
      <c r="Z24" s="59"/>
      <c r="AA24" s="60"/>
    </row>
    <row r="25" spans="2:29" ht="14.5" customHeight="1" x14ac:dyDescent="0.35">
      <c r="B25" s="161" t="s">
        <v>47</v>
      </c>
      <c r="C25" s="154"/>
      <c r="D25" s="61"/>
      <c r="E25" s="62">
        <f>+E10+E12-E16-E23</f>
        <v>8706361.7385000009</v>
      </c>
      <c r="F25" s="61"/>
      <c r="G25" s="62">
        <f>+G10+G12-G16-G23</f>
        <v>18568780.422500003</v>
      </c>
      <c r="H25" s="63"/>
      <c r="I25" s="62">
        <f>+I10+I12-I16-I23</f>
        <v>48348185.40405</v>
      </c>
      <c r="J25" s="63"/>
      <c r="K25" s="62">
        <f>+K10+K12-K16-K23</f>
        <v>58683722.651349999</v>
      </c>
      <c r="L25" s="63"/>
      <c r="M25" s="62">
        <f>+M10+M12-M16-M23</f>
        <v>102806872.4472</v>
      </c>
      <c r="N25" s="63"/>
      <c r="O25" s="62">
        <f>+O10+O12-O16-O23</f>
        <v>94985766.039049998</v>
      </c>
      <c r="P25" s="63"/>
      <c r="Q25" s="62">
        <f>+Q10+Q12-Q16-Q23</f>
        <v>99333847.227049991</v>
      </c>
      <c r="R25" s="63"/>
      <c r="S25" s="62">
        <f>+S10+S12-S16-S23</f>
        <v>152697711.78479999</v>
      </c>
      <c r="T25" s="63"/>
      <c r="U25" s="59"/>
      <c r="V25" s="63"/>
      <c r="W25" s="59"/>
      <c r="X25" s="63"/>
      <c r="Z25" s="59"/>
      <c r="AA25" s="62">
        <f>+AA10+AA12-AA16-AA23</f>
        <v>152697711.78480005</v>
      </c>
    </row>
    <row r="26" spans="2:29" x14ac:dyDescent="0.35">
      <c r="B26" s="8"/>
      <c r="C26" s="8"/>
      <c r="D26" s="10"/>
      <c r="E26" s="9"/>
      <c r="F26" s="10"/>
      <c r="G26" s="9"/>
      <c r="H26" s="12"/>
      <c r="I26" s="8"/>
      <c r="J26" s="12"/>
      <c r="K26" s="8"/>
      <c r="L26" s="12"/>
      <c r="M26" s="8"/>
      <c r="N26" s="12"/>
      <c r="O26" s="8"/>
      <c r="P26" s="12"/>
      <c r="Q26" s="8"/>
      <c r="R26" s="12"/>
      <c r="S26" s="8"/>
      <c r="T26" s="12"/>
      <c r="U26" s="8"/>
      <c r="V26" s="12"/>
      <c r="W26" s="8"/>
      <c r="X26" s="12"/>
      <c r="Z26" s="8"/>
    </row>
    <row r="27" spans="2:29" x14ac:dyDescent="0.35">
      <c r="K27" s="125"/>
    </row>
    <row r="28" spans="2:29" x14ac:dyDescent="0.35">
      <c r="G28" s="125"/>
      <c r="M28" s="125"/>
      <c r="O28" s="125"/>
      <c r="S28" s="125"/>
      <c r="Z28" s="125"/>
    </row>
    <row r="29" spans="2:29" x14ac:dyDescent="0.35">
      <c r="G29" s="166"/>
      <c r="M29" s="125"/>
      <c r="O29" s="125"/>
      <c r="Z29" s="125"/>
    </row>
  </sheetData>
  <mergeCells count="2">
    <mergeCell ref="B2:Z5"/>
    <mergeCell ref="E7:S7"/>
  </mergeCells>
  <pageMargins left="0.7" right="0.7" top="0.75" bottom="0.75" header="0.3" footer="0.3"/>
  <pageSetup orientation="portrait" r:id="rId1"/>
  <ignoredErrors>
    <ignoredError sqref="I17:I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A17"/>
  <sheetViews>
    <sheetView showGridLines="0" topLeftCell="D1" workbookViewId="0">
      <selection activeCell="I19" sqref="I19"/>
    </sheetView>
  </sheetViews>
  <sheetFormatPr baseColWidth="10" defaultRowHeight="14.5" x14ac:dyDescent="0.35"/>
  <cols>
    <col min="2" max="2" width="4.81640625" customWidth="1"/>
    <col min="3" max="3" width="32.453125" bestFit="1" customWidth="1"/>
    <col min="4" max="4" width="2.7265625" style="11" customWidth="1"/>
    <col min="5" max="5" width="15.26953125" bestFit="1" customWidth="1"/>
    <col min="6" max="6" width="2.7265625" style="11" customWidth="1"/>
    <col min="7" max="7" width="15.26953125" bestFit="1" customWidth="1"/>
    <col min="8" max="8" width="2.7265625" style="13" customWidth="1"/>
    <col min="9" max="9" width="15.26953125" bestFit="1" customWidth="1"/>
    <col min="10" max="10" width="2.7265625" style="13" customWidth="1"/>
    <col min="11" max="11" width="16.1796875" bestFit="1" customWidth="1"/>
    <col min="12" max="12" width="2.7265625" style="13" customWidth="1"/>
    <col min="13" max="13" width="14.81640625" bestFit="1" customWidth="1"/>
    <col min="14" max="14" width="2.7265625" style="13" customWidth="1"/>
    <col min="15" max="15" width="14.81640625" bestFit="1" customWidth="1"/>
    <col min="16" max="16" width="2.7265625" style="13" customWidth="1"/>
    <col min="17" max="17" width="14.1796875" customWidth="1"/>
    <col min="18" max="18" width="2.7265625" style="13" customWidth="1"/>
    <col min="19" max="19" width="15.26953125" customWidth="1"/>
    <col min="20" max="20" width="2.7265625" style="13" customWidth="1"/>
    <col min="21" max="21" width="11.453125" customWidth="1"/>
    <col min="22" max="22" width="2.7265625" style="13" customWidth="1"/>
    <col min="23" max="23" width="11.453125" customWidth="1"/>
    <col min="24" max="24" width="2.7265625" style="13" customWidth="1"/>
    <col min="25" max="25" width="11.54296875" customWidth="1"/>
    <col min="26" max="26" width="2.26953125" customWidth="1"/>
    <col min="27" max="27" width="18.453125" customWidth="1"/>
  </cols>
  <sheetData>
    <row r="2" spans="2:27" ht="14.5" customHeight="1" x14ac:dyDescent="0.35">
      <c r="B2" s="189" t="s">
        <v>911</v>
      </c>
      <c r="C2" s="189"/>
      <c r="D2" s="189"/>
      <c r="E2" s="189"/>
      <c r="F2" s="189"/>
      <c r="G2" s="189"/>
      <c r="H2" s="189"/>
      <c r="I2" s="189"/>
      <c r="J2" s="189"/>
      <c r="K2" s="189"/>
      <c r="L2" s="189"/>
      <c r="M2" s="189"/>
      <c r="N2" s="189"/>
      <c r="O2" s="189"/>
      <c r="P2" s="189"/>
      <c r="Q2" s="189"/>
    </row>
    <row r="3" spans="2:27" x14ac:dyDescent="0.35">
      <c r="B3" s="189"/>
      <c r="C3" s="189"/>
      <c r="D3" s="189"/>
      <c r="E3" s="189"/>
      <c r="F3" s="189"/>
      <c r="G3" s="189"/>
      <c r="H3" s="189"/>
      <c r="I3" s="189"/>
      <c r="J3" s="189"/>
      <c r="K3" s="189"/>
      <c r="L3" s="189"/>
      <c r="M3" s="189"/>
      <c r="N3" s="189"/>
      <c r="O3" s="189"/>
      <c r="P3" s="189"/>
      <c r="Q3" s="189"/>
    </row>
    <row r="4" spans="2:27" x14ac:dyDescent="0.35">
      <c r="B4" s="189"/>
      <c r="C4" s="189"/>
      <c r="D4" s="189"/>
      <c r="E4" s="189"/>
      <c r="F4" s="189"/>
      <c r="G4" s="189"/>
      <c r="H4" s="189"/>
      <c r="I4" s="189"/>
      <c r="J4" s="189"/>
      <c r="K4" s="189"/>
      <c r="L4" s="189"/>
      <c r="M4" s="189"/>
      <c r="N4" s="189"/>
      <c r="O4" s="189"/>
      <c r="P4" s="189"/>
      <c r="Q4" s="189"/>
    </row>
    <row r="5" spans="2:27" x14ac:dyDescent="0.35">
      <c r="B5" s="189"/>
      <c r="C5" s="189"/>
      <c r="D5" s="189"/>
      <c r="E5" s="189"/>
      <c r="F5" s="189"/>
      <c r="G5" s="189"/>
      <c r="H5" s="189"/>
      <c r="I5" s="189"/>
      <c r="J5" s="189"/>
      <c r="K5" s="189"/>
      <c r="L5" s="189"/>
      <c r="M5" s="189"/>
      <c r="N5" s="189"/>
      <c r="O5" s="189"/>
      <c r="P5" s="189"/>
      <c r="Q5" s="189"/>
    </row>
    <row r="7" spans="2:27" x14ac:dyDescent="0.35">
      <c r="B7" s="8"/>
      <c r="C7" s="8"/>
      <c r="D7" s="10"/>
      <c r="E7" s="190">
        <v>2018</v>
      </c>
      <c r="F7" s="190"/>
      <c r="G7" s="190"/>
      <c r="H7" s="190"/>
      <c r="I7" s="190"/>
      <c r="J7" s="190"/>
      <c r="K7" s="190"/>
      <c r="L7" s="190"/>
      <c r="M7" s="190"/>
      <c r="N7" s="190"/>
      <c r="O7" s="190"/>
      <c r="P7" s="190"/>
      <c r="Q7" s="190"/>
      <c r="R7" s="152"/>
      <c r="S7" s="152"/>
      <c r="T7" s="152"/>
      <c r="U7" s="152"/>
      <c r="V7" s="152"/>
      <c r="W7" s="152"/>
      <c r="X7" s="26"/>
      <c r="Z7" s="26"/>
      <c r="AA7" s="27"/>
    </row>
    <row r="8" spans="2:27" x14ac:dyDescent="0.35">
      <c r="B8" s="153" t="s">
        <v>31</v>
      </c>
      <c r="C8" s="153"/>
      <c r="D8" s="28"/>
      <c r="E8" s="153" t="s">
        <v>446</v>
      </c>
      <c r="F8" s="28"/>
      <c r="G8" s="153" t="s">
        <v>33</v>
      </c>
      <c r="H8" s="30"/>
      <c r="I8" s="153" t="s">
        <v>34</v>
      </c>
      <c r="J8" s="30"/>
      <c r="K8" s="153" t="s">
        <v>49</v>
      </c>
      <c r="L8" s="30"/>
      <c r="M8" s="153" t="s">
        <v>50</v>
      </c>
      <c r="N8" s="30"/>
      <c r="O8" s="137" t="s">
        <v>51</v>
      </c>
      <c r="P8" s="30"/>
      <c r="Q8" s="153" t="s">
        <v>52</v>
      </c>
      <c r="R8" s="30"/>
      <c r="S8" s="153" t="s">
        <v>53</v>
      </c>
      <c r="T8" s="30"/>
      <c r="U8" s="31" t="s">
        <v>54</v>
      </c>
      <c r="V8" s="30"/>
      <c r="W8" s="31" t="s">
        <v>55</v>
      </c>
      <c r="X8" s="30"/>
      <c r="Z8" s="136"/>
      <c r="AA8" s="137" t="s">
        <v>48</v>
      </c>
    </row>
    <row r="9" spans="2:27" ht="2.25" customHeight="1" x14ac:dyDescent="0.35">
      <c r="B9" s="31"/>
      <c r="C9" s="31"/>
      <c r="D9" s="28"/>
      <c r="E9" s="31"/>
      <c r="F9" s="28"/>
      <c r="G9" s="31"/>
      <c r="H9" s="30"/>
      <c r="I9" s="31"/>
      <c r="J9" s="30"/>
      <c r="K9" s="31"/>
      <c r="L9" s="30"/>
      <c r="M9" s="31"/>
      <c r="N9" s="30"/>
      <c r="O9" s="31"/>
      <c r="P9" s="30"/>
      <c r="Q9" s="31"/>
      <c r="R9" s="30"/>
      <c r="S9" s="31"/>
      <c r="T9" s="30"/>
      <c r="U9" s="31"/>
      <c r="V9" s="30"/>
      <c r="W9" s="31"/>
      <c r="X9" s="30"/>
      <c r="Z9" s="31"/>
      <c r="AA9" s="31"/>
    </row>
    <row r="10" spans="2:27" x14ac:dyDescent="0.35">
      <c r="B10" s="32" t="s">
        <v>56</v>
      </c>
      <c r="C10" s="33"/>
      <c r="D10" s="34"/>
      <c r="E10" s="35">
        <f>SUM(E11:E12)</f>
        <v>8750112.3000000007</v>
      </c>
      <c r="F10" s="34"/>
      <c r="G10" s="35">
        <f>SUM(G11:G12)</f>
        <v>10047775.200000001</v>
      </c>
      <c r="H10" s="36"/>
      <c r="I10" s="35">
        <f>SUM(I11:I12)</f>
        <v>30098943.690000001</v>
      </c>
      <c r="J10" s="36"/>
      <c r="K10" s="35">
        <f>SUM(K11:K12)</f>
        <v>13086138.539999999</v>
      </c>
      <c r="L10" s="36"/>
      <c r="M10" s="35">
        <f>SUM(M11:M12)</f>
        <v>62616834.830000006</v>
      </c>
      <c r="N10" s="36"/>
      <c r="O10" s="35">
        <f>SUM(O11:O12)</f>
        <v>685901.63</v>
      </c>
      <c r="P10" s="36"/>
      <c r="Q10" s="168">
        <v>11042070.399999999</v>
      </c>
      <c r="R10" s="36"/>
      <c r="S10" s="168">
        <v>66898732.450000003</v>
      </c>
      <c r="T10" s="36"/>
      <c r="U10" s="39"/>
      <c r="V10" s="36"/>
      <c r="W10" s="39"/>
      <c r="X10" s="36"/>
      <c r="Z10" s="35"/>
      <c r="AA10" s="35">
        <f>SUM(E10:X10)</f>
        <v>203226509.04000002</v>
      </c>
    </row>
    <row r="11" spans="2:27" ht="15" customHeight="1" x14ac:dyDescent="0.35">
      <c r="B11" s="47"/>
      <c r="C11" s="47" t="s">
        <v>57</v>
      </c>
      <c r="D11" s="48"/>
      <c r="E11" s="49">
        <v>8750112.3000000007</v>
      </c>
      <c r="F11" s="48"/>
      <c r="G11" s="49">
        <v>9973769.6900000013</v>
      </c>
      <c r="H11" s="50"/>
      <c r="I11" s="49">
        <v>29810000</v>
      </c>
      <c r="J11" s="50"/>
      <c r="K11" s="49">
        <v>12740674.34</v>
      </c>
      <c r="L11" s="50"/>
      <c r="M11" s="49">
        <v>62094203.120000005</v>
      </c>
      <c r="N11" s="50"/>
      <c r="O11" s="49">
        <v>0</v>
      </c>
      <c r="P11" s="50"/>
      <c r="Q11" s="49">
        <v>10447438.879999999</v>
      </c>
      <c r="R11" s="50"/>
      <c r="S11" s="49">
        <v>66183801.670000002</v>
      </c>
      <c r="T11" s="50"/>
      <c r="U11" s="49"/>
      <c r="V11" s="50"/>
      <c r="W11" s="49"/>
      <c r="X11" s="50"/>
      <c r="Z11" s="49"/>
      <c r="AA11" s="46"/>
    </row>
    <row r="12" spans="2:27" ht="15" customHeight="1" x14ac:dyDescent="0.35">
      <c r="B12" s="47"/>
      <c r="C12" s="51" t="s">
        <v>46</v>
      </c>
      <c r="D12" s="48"/>
      <c r="E12" s="49">
        <v>0</v>
      </c>
      <c r="F12" s="48"/>
      <c r="G12" s="49">
        <v>74005.509999999995</v>
      </c>
      <c r="H12" s="52"/>
      <c r="I12" s="49">
        <v>288943.69</v>
      </c>
      <c r="J12" s="52"/>
      <c r="K12" s="49">
        <v>345464.2</v>
      </c>
      <c r="L12" s="52"/>
      <c r="M12" s="49">
        <v>522631.71</v>
      </c>
      <c r="N12" s="52"/>
      <c r="O12" s="49">
        <v>685901.63</v>
      </c>
      <c r="P12" s="52"/>
      <c r="Q12" s="45">
        <v>594631.52</v>
      </c>
      <c r="R12" s="52"/>
      <c r="S12" s="45">
        <v>714930.78</v>
      </c>
      <c r="T12" s="52"/>
      <c r="U12" s="44"/>
      <c r="V12" s="52"/>
      <c r="W12" s="44"/>
      <c r="X12" s="52"/>
      <c r="Z12" s="49"/>
      <c r="AA12" s="46"/>
    </row>
    <row r="13" spans="2:27" ht="7.5" customHeight="1" x14ac:dyDescent="0.35">
      <c r="B13" s="40"/>
      <c r="C13" s="41"/>
      <c r="D13" s="34"/>
      <c r="E13" s="42"/>
      <c r="F13" s="34"/>
      <c r="G13" s="42"/>
      <c r="H13" s="43"/>
      <c r="I13" s="44"/>
      <c r="J13" s="43"/>
      <c r="K13" s="45"/>
      <c r="L13" s="43"/>
      <c r="M13" s="44"/>
      <c r="N13" s="43"/>
      <c r="O13" s="44"/>
      <c r="P13" s="43"/>
      <c r="Q13" s="44"/>
      <c r="R13" s="43"/>
      <c r="S13" s="44"/>
      <c r="T13" s="43"/>
      <c r="U13" s="44"/>
      <c r="V13" s="43"/>
      <c r="W13" s="44"/>
      <c r="X13" s="43"/>
      <c r="Z13" s="44"/>
      <c r="AA13" s="46"/>
    </row>
    <row r="14" spans="2:27" x14ac:dyDescent="0.35">
      <c r="B14" s="8"/>
      <c r="C14" s="8"/>
      <c r="D14" s="10"/>
      <c r="E14" s="9"/>
      <c r="F14" s="10"/>
      <c r="G14" s="9"/>
      <c r="H14" s="12"/>
      <c r="I14" s="8"/>
      <c r="J14" s="12"/>
      <c r="K14" s="8"/>
      <c r="L14" s="12"/>
      <c r="M14" s="8"/>
      <c r="N14" s="12"/>
      <c r="O14" s="8"/>
      <c r="P14" s="12"/>
      <c r="Q14" s="8"/>
      <c r="R14" s="12"/>
      <c r="S14" s="8"/>
      <c r="T14" s="12"/>
      <c r="U14" s="8"/>
      <c r="V14" s="12"/>
      <c r="W14" s="8"/>
      <c r="X14" s="12"/>
      <c r="Z14" s="8"/>
    </row>
    <row r="15" spans="2:27" x14ac:dyDescent="0.35">
      <c r="K15" s="125"/>
    </row>
    <row r="16" spans="2:27" x14ac:dyDescent="0.35">
      <c r="G16" s="125"/>
      <c r="M16" s="125"/>
      <c r="O16" s="125"/>
      <c r="Z16" s="125"/>
    </row>
    <row r="17" spans="13:26" x14ac:dyDescent="0.35">
      <c r="M17" s="125"/>
      <c r="O17" s="125"/>
      <c r="Z17" s="125"/>
    </row>
  </sheetData>
  <mergeCells count="2">
    <mergeCell ref="B2:Q5"/>
    <mergeCell ref="E7:Q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Gastos Jojutla Infonavit</vt:lpstr>
      <vt:lpstr>Donativos Recibidos</vt:lpstr>
      <vt:lpstr>Resumen Agregado de Gastos </vt:lpstr>
      <vt:lpstr>Rendimientos y Donativos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Berenice</dc:creator>
  <cp:lastModifiedBy>Adriana</cp:lastModifiedBy>
  <dcterms:created xsi:type="dcterms:W3CDTF">2018-07-23T23:39:18Z</dcterms:created>
  <dcterms:modified xsi:type="dcterms:W3CDTF">2022-05-18T00:11:30Z</dcterms:modified>
</cp:coreProperties>
</file>